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356" windowWidth="18600" windowHeight="12075" tabRatio="807" activeTab="2"/>
  </bookViews>
  <sheets>
    <sheet name="II-Ч. СГО" sheetId="1" r:id="rId1"/>
    <sheet name="II-окр. рейт" sheetId="2" r:id="rId2"/>
    <sheet name="II-кор. имя" sheetId="3" r:id="rId3"/>
  </sheets>
  <definedNames>
    <definedName name="_xlnm._FilterDatabase" localSheetId="1" hidden="1">'II-окр. рейт'!$A$6:$AY$6</definedName>
    <definedName name="_xlnm._FilterDatabase" localSheetId="0" hidden="1">'II-Ч. СГО'!$A$6:$AY$96</definedName>
  </definedNames>
  <calcPr fullCalcOnLoad="1"/>
</workbook>
</file>

<file path=xl/sharedStrings.xml><?xml version="1.0" encoding="utf-8"?>
<sst xmlns="http://schemas.openxmlformats.org/spreadsheetml/2006/main" count="705" uniqueCount="141">
  <si>
    <t>ОУ</t>
  </si>
  <si>
    <t>% учеников, у которых введен хотя бы один родитель</t>
  </si>
  <si>
    <t>Кол-во КТП</t>
  </si>
  <si>
    <t>Кол-во уроков в недельном расписании</t>
  </si>
  <si>
    <t>% выставлен-ных итоговых оценок</t>
  </si>
  <si>
    <t>% заполненного домашнего задания</t>
  </si>
  <si>
    <t>% заполненных тем уроков за проведенный период</t>
  </si>
  <si>
    <t>Кол-во учителей               по  ОШ 1</t>
  </si>
  <si>
    <t>Кол-во учеников  по ОШ 1</t>
  </si>
  <si>
    <t>Кол-во классов              по ОШ 1</t>
  </si>
  <si>
    <t>Наличие календарно-тематического планирования (КТП) для каждого педагога в частности</t>
  </si>
  <si>
    <t>Метод оценки</t>
  </si>
  <si>
    <t>Наличие сведений об оценках и посещаемости уроков за рассматриваемый период</t>
  </si>
  <si>
    <t>Наличие сведений о темах уроков, проведенных для обучающегося, и домашних заданиях за рассматриваемый период (%)</t>
  </si>
  <si>
    <t>Наличие сведений об оценках аттестации обучающихся за рассматриваемый период (%)</t>
  </si>
  <si>
    <t>№ п/п</t>
  </si>
  <si>
    <t>Посещаемость родителями электронного дневника</t>
  </si>
  <si>
    <t>Значение критериев (0-2)</t>
  </si>
  <si>
    <t>Кол-во учителей в ЭЖ</t>
  </si>
  <si>
    <t>Наличие информации об учителях, учащихся, родителях</t>
  </si>
  <si>
    <t>Значение критериев         (0-2)</t>
  </si>
  <si>
    <t>Кол-во учеников в ЭЖ</t>
  </si>
  <si>
    <t>Кол-во классов в ЭЖ</t>
  </si>
  <si>
    <t>Значение критериев (0-1)</t>
  </si>
  <si>
    <t>II. Актуальность информации  о ходе,  результатах текущего контроля успеваемости, промежуточной аттестации обучающегося и посещаемости уроков</t>
  </si>
  <si>
    <t>% обратившихся родителей</t>
  </si>
  <si>
    <t>Кол-во оценок</t>
  </si>
  <si>
    <t>Кол-во внешнего обращения к системе родителей</t>
  </si>
  <si>
    <t>III. Статистика посещений родителями (законными представителями) ЭД</t>
  </si>
  <si>
    <t>Значение критериев         (0-1)</t>
  </si>
  <si>
    <t>Кол-во родителей в ЭЖ</t>
  </si>
  <si>
    <t>Среднее кол-во оценок на 1 ученика за месяц по предмету</t>
  </si>
  <si>
    <t xml:space="preserve">Количество пропусков </t>
  </si>
  <si>
    <t>Итого (макс 8 баллов)</t>
  </si>
  <si>
    <t>Сумма баллов (макс 17 баллов)</t>
  </si>
  <si>
    <t>Кол-во пропусков</t>
  </si>
  <si>
    <t>Домашнее задание</t>
  </si>
  <si>
    <t>Темы уроков</t>
  </si>
  <si>
    <t>Итого              (макс 7 баллов)</t>
  </si>
  <si>
    <t>I. Актуальность информации об образовательной организации, педагогическом коллективе и обучающихся, содержании образовательного процесса</t>
  </si>
  <si>
    <t>Процент информационной наполняемости</t>
  </si>
  <si>
    <t>ЗВО</t>
  </si>
  <si>
    <t>ПВО</t>
  </si>
  <si>
    <t>МБОУ Гимназия № 25</t>
  </si>
  <si>
    <t>МБОУ СОШ № 29</t>
  </si>
  <si>
    <t>МБОУ СОШ № 67</t>
  </si>
  <si>
    <t>МБОУ СОШ № 78</t>
  </si>
  <si>
    <t>МБОУ СОШ № 80</t>
  </si>
  <si>
    <t>МБОУ СОШ № 98</t>
  </si>
  <si>
    <t>Общее кол-во часов по тарификации</t>
  </si>
  <si>
    <t>% соотношение</t>
  </si>
  <si>
    <t>МБОУ СОШ № 19</t>
  </si>
  <si>
    <t>МБОУ Гимназия № 23</t>
  </si>
  <si>
    <t>МБОУ СОШ № 39</t>
  </si>
  <si>
    <t>МБОУ СОШ № 41</t>
  </si>
  <si>
    <t>МБОУ Гимназия № 54</t>
  </si>
  <si>
    <t>МБОУ СОШ № 55</t>
  </si>
  <si>
    <t>МБОУ СОШ № 89</t>
  </si>
  <si>
    <t>МБОУ Лицей № 90</t>
  </si>
  <si>
    <t>МОУ СОШ № 101</t>
  </si>
  <si>
    <t>МБОУ СОШ № 100</t>
  </si>
  <si>
    <t>МБОУ СОШ № 1</t>
  </si>
  <si>
    <t>МБОУ СОШ № 16</t>
  </si>
  <si>
    <t>МБОУ СОШ № 5</t>
  </si>
  <si>
    <t>МАОУ СОШ № 17</t>
  </si>
  <si>
    <t>МБОУ Гимназия № 18</t>
  </si>
  <si>
    <t>МБОУ СОШ № 45</t>
  </si>
  <si>
    <t>МБОУ СОШ № 50</t>
  </si>
  <si>
    <t>МБОУ СОШ № 63</t>
  </si>
  <si>
    <t>МБОУ Лицей № 64</t>
  </si>
  <si>
    <t>МБОУ СОШ № 66</t>
  </si>
  <si>
    <t>МБОУ СОШ № 65</t>
  </si>
  <si>
    <t>МБОУ СОШ № 68</t>
  </si>
  <si>
    <t>МАОУ СОШ № 71</t>
  </si>
  <si>
    <t>МБОУ Гимназия № 72</t>
  </si>
  <si>
    <t>МАОУ СОШ № 75</t>
  </si>
  <si>
    <t>МБОУ СОШ № 76</t>
  </si>
  <si>
    <t>МБОУ СОШ № 77</t>
  </si>
  <si>
    <t>МБОУ СОШ № 95</t>
  </si>
  <si>
    <t>МАОУ СОШ № 96</t>
  </si>
  <si>
    <t>МБОУ Гимназия № 33</t>
  </si>
  <si>
    <t>МБОУ СОШ № 38</t>
  </si>
  <si>
    <t>Округ</t>
  </si>
  <si>
    <t>МОУ Гимназия № 87</t>
  </si>
  <si>
    <t xml:space="preserve"> </t>
  </si>
  <si>
    <t>МБОУ СОШ № 8</t>
  </si>
  <si>
    <t>МБОУ СОШ № 10</t>
  </si>
  <si>
    <t>МБОУ Лицей № 12</t>
  </si>
  <si>
    <t>МБОУ СОШ № 2</t>
  </si>
  <si>
    <t>МБОУ СОШ № 22</t>
  </si>
  <si>
    <t>МБОУ Гимназия № 3</t>
  </si>
  <si>
    <t>МБОУ СОШ № 32</t>
  </si>
  <si>
    <t>МБОУ СОШ № 34</t>
  </si>
  <si>
    <t>МБОУ Гимназия № 36</t>
  </si>
  <si>
    <t>МБОУ Лицей № 4</t>
  </si>
  <si>
    <t>МБОУ СОШ № 43</t>
  </si>
  <si>
    <t>МБОУ СОШ № 47</t>
  </si>
  <si>
    <t>МБОУ Лицей № 48</t>
  </si>
  <si>
    <t>МБОУ СОШ № 51</t>
  </si>
  <si>
    <t>МБОУ СОШ № 6</t>
  </si>
  <si>
    <t>МБОУ Гимназия № 92</t>
  </si>
  <si>
    <t>МБОУ СОШ № 14</t>
  </si>
  <si>
    <t>МБОУ СОШ № 24</t>
  </si>
  <si>
    <t>МБОУ СОШ № 37</t>
  </si>
  <si>
    <t>МБОУ Гимназия № 40</t>
  </si>
  <si>
    <t>МБОУ Гимназия № 44</t>
  </si>
  <si>
    <t>МБОУ СОШ № 46</t>
  </si>
  <si>
    <t>МБОУ СОШ № 52</t>
  </si>
  <si>
    <t>МБОУ СОШ № 53</t>
  </si>
  <si>
    <t>МБОУ СОШ № 57</t>
  </si>
  <si>
    <t>МБОУ СОШ № 60</t>
  </si>
  <si>
    <t>МБОУ СОШ № 61</t>
  </si>
  <si>
    <t>МБОУ Гимназия № 69</t>
  </si>
  <si>
    <t>МБОУ ООШ № 7</t>
  </si>
  <si>
    <t>МБОУ СОШ № 70</t>
  </si>
  <si>
    <t>МБОУ СОШ № 73</t>
  </si>
  <si>
    <t>МБОУ СОШ № 74</t>
  </si>
  <si>
    <t>МБОУ ООШ № 81</t>
  </si>
  <si>
    <t>МБОУ Гимназия № 82</t>
  </si>
  <si>
    <t>МБОУ СОШ № 83</t>
  </si>
  <si>
    <t>МАОУ СОШ № 84</t>
  </si>
  <si>
    <t>МБОУ СОШ № 85</t>
  </si>
  <si>
    <t>МБОУ Гимназия № 88</t>
  </si>
  <si>
    <t>МБОУ СОШ № 35</t>
  </si>
  <si>
    <t>ЦВО</t>
  </si>
  <si>
    <t>КВО</t>
  </si>
  <si>
    <t>МБОУ СОШ № 20</t>
  </si>
  <si>
    <t>МБОУ СОШ № 86</t>
  </si>
  <si>
    <t>МБОУ СОШ № 30</t>
  </si>
  <si>
    <t>МАОУ СОШ № 62</t>
  </si>
  <si>
    <t>МБОУ НОШ № 94</t>
  </si>
  <si>
    <t>МБОУ О(С)ОШ № 3</t>
  </si>
  <si>
    <t>МБОУ ООШ № 79</t>
  </si>
  <si>
    <t>МБОУ СОШ № 11</t>
  </si>
  <si>
    <t>МБОУ СОШ № 31</t>
  </si>
  <si>
    <t>МБОУ СОШ № 42</t>
  </si>
  <si>
    <t>МБОУ СОШ № 49</t>
  </si>
  <si>
    <t>МБОУ СОШ № 58</t>
  </si>
  <si>
    <t>МАОУ СОШ № 93</t>
  </si>
  <si>
    <t>зво</t>
  </si>
  <si>
    <t>Таблица мониторинга электронных журналов и дневников за II четверть с 10 ноябр по 4 дек 2015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</si>
</sst>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0.##"/>
    <numFmt numFmtId="165" formatCode="0.0%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_(* #,##0.00_);_(* \(#,##0.00\);_(* &quot;-&quot;??_);_(@_)"/>
    <numFmt numFmtId="169" formatCode="_(* #,##0_);_(* \(#,##0\);_(* &quot;-&quot;_);_(@_)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&quot;р.&quot;"/>
    <numFmt numFmtId="175" formatCode="[$-FC19]d\ mmmm\ yyyy\ &quot;г.&quot;"/>
    <numFmt numFmtId="176" formatCode="0.0"/>
    <numFmt numFmtId="177" formatCode="000000"/>
    <numFmt numFmtId="178" formatCode="[$-F800]dddd\,\ mmmm\ dd\,\ yyyy"/>
    <numFmt numFmtId="179" formatCode="[$-419]mmmm\ yyyy;@"/>
    <numFmt numFmtId="180" formatCode="[$-419]d\ mmm\ yy;@"/>
  </numFmts>
  <fonts count="11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0"/>
      <color indexed="12"/>
      <name val="Arial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name val="Arial Cyr"/>
      <family val="0"/>
    </font>
    <font>
      <sz val="14"/>
      <color indexed="8"/>
      <name val="Arial"/>
      <family val="2"/>
    </font>
    <font>
      <sz val="14"/>
      <name val="Arial"/>
      <family val="2"/>
    </font>
    <font>
      <sz val="10"/>
      <name val="Arial Unicode MS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12"/>
      <name val="Arial Unicode MS"/>
      <family val="2"/>
    </font>
    <font>
      <b/>
      <sz val="12"/>
      <name val="Arial"/>
      <family val="2"/>
    </font>
    <font>
      <sz val="12"/>
      <color indexed="8"/>
      <name val="Calibri"/>
      <family val="2"/>
    </font>
    <font>
      <sz val="12"/>
      <name val="Arial"/>
      <family val="2"/>
    </font>
    <font>
      <sz val="10"/>
      <color indexed="8"/>
      <name val="Calibri"/>
      <family val="2"/>
    </font>
    <font>
      <b/>
      <sz val="10.5"/>
      <color indexed="8"/>
      <name val="Arial"/>
      <family val="2"/>
    </font>
    <font>
      <sz val="7.1"/>
      <color indexed="8"/>
      <name val="Calibri"/>
      <family val="2"/>
    </font>
    <font>
      <sz val="5.95"/>
      <color indexed="8"/>
      <name val="Calibri"/>
      <family val="2"/>
    </font>
    <font>
      <sz val="12"/>
      <color indexed="8"/>
      <name val="Times New Roman"/>
      <family val="2"/>
    </font>
    <font>
      <sz val="11"/>
      <color indexed="9"/>
      <name val="Calibri"/>
      <family val="2"/>
    </font>
    <font>
      <sz val="12"/>
      <color indexed="9"/>
      <name val="Times New Roman"/>
      <family val="2"/>
    </font>
    <font>
      <sz val="11"/>
      <color indexed="62"/>
      <name val="Calibri"/>
      <family val="2"/>
    </font>
    <font>
      <sz val="12"/>
      <color indexed="62"/>
      <name val="Times New Roman"/>
      <family val="2"/>
    </font>
    <font>
      <b/>
      <sz val="11"/>
      <color indexed="63"/>
      <name val="Calibri"/>
      <family val="2"/>
    </font>
    <font>
      <b/>
      <sz val="12"/>
      <color indexed="63"/>
      <name val="Times New Roman"/>
      <family val="2"/>
    </font>
    <font>
      <b/>
      <sz val="11"/>
      <color indexed="52"/>
      <name val="Calibri"/>
      <family val="2"/>
    </font>
    <font>
      <b/>
      <sz val="12"/>
      <color indexed="52"/>
      <name val="Times New Roman"/>
      <family val="2"/>
    </font>
    <font>
      <b/>
      <sz val="15"/>
      <color indexed="56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Calibri"/>
      <family val="2"/>
    </font>
    <font>
      <b/>
      <sz val="13"/>
      <color indexed="56"/>
      <name val="Times New Roman"/>
      <family val="2"/>
    </font>
    <font>
      <b/>
      <sz val="11"/>
      <color indexed="56"/>
      <name val="Calibri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1"/>
      <color indexed="9"/>
      <name val="Calibri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60"/>
      <name val="Times New Roman"/>
      <family val="2"/>
    </font>
    <font>
      <sz val="11"/>
      <color indexed="20"/>
      <name val="Calibri"/>
      <family val="2"/>
    </font>
    <font>
      <sz val="12"/>
      <color indexed="20"/>
      <name val="Times New Roman"/>
      <family val="2"/>
    </font>
    <font>
      <i/>
      <sz val="11"/>
      <color indexed="23"/>
      <name val="Calibri"/>
      <family val="2"/>
    </font>
    <font>
      <i/>
      <sz val="12"/>
      <color indexed="23"/>
      <name val="Times New Roman"/>
      <family val="2"/>
    </font>
    <font>
      <sz val="11"/>
      <color indexed="52"/>
      <name val="Calibri"/>
      <family val="2"/>
    </font>
    <font>
      <sz val="12"/>
      <color indexed="52"/>
      <name val="Times New Roman"/>
      <family val="2"/>
    </font>
    <font>
      <sz val="11"/>
      <color indexed="10"/>
      <name val="Calibri"/>
      <family val="2"/>
    </font>
    <font>
      <sz val="12"/>
      <color indexed="10"/>
      <name val="Times New Roman"/>
      <family val="2"/>
    </font>
    <font>
      <sz val="11"/>
      <color indexed="17"/>
      <name val="Calibri"/>
      <family val="2"/>
    </font>
    <font>
      <sz val="12"/>
      <color indexed="17"/>
      <name val="Times New Roman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8"/>
      <name val="Tahoma"/>
      <family val="2"/>
    </font>
    <font>
      <sz val="12"/>
      <color theme="1"/>
      <name val="Times New Roman"/>
      <family val="2"/>
    </font>
    <font>
      <sz val="11"/>
      <color theme="0"/>
      <name val="Calibri"/>
      <family val="2"/>
    </font>
    <font>
      <sz val="12"/>
      <color theme="0"/>
      <name val="Times New Roman"/>
      <family val="2"/>
    </font>
    <font>
      <sz val="11"/>
      <color rgb="FF3F3F76"/>
      <name val="Calibri"/>
      <family val="2"/>
    </font>
    <font>
      <sz val="12"/>
      <color rgb="FF3F3F76"/>
      <name val="Times New Roman"/>
      <family val="2"/>
    </font>
    <font>
      <b/>
      <sz val="11"/>
      <color rgb="FF3F3F3F"/>
      <name val="Calibri"/>
      <family val="2"/>
    </font>
    <font>
      <b/>
      <sz val="12"/>
      <color rgb="FF3F3F3F"/>
      <name val="Times New Roman"/>
      <family val="2"/>
    </font>
    <font>
      <b/>
      <sz val="11"/>
      <color rgb="FFFA7D00"/>
      <name val="Calibri"/>
      <family val="2"/>
    </font>
    <font>
      <b/>
      <sz val="12"/>
      <color rgb="FFFA7D00"/>
      <name val="Times New Roman"/>
      <family val="2"/>
    </font>
    <font>
      <b/>
      <sz val="15"/>
      <color theme="3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Calibri"/>
      <family val="2"/>
    </font>
    <font>
      <b/>
      <sz val="13"/>
      <color theme="3"/>
      <name val="Times New Roman"/>
      <family val="2"/>
    </font>
    <font>
      <b/>
      <sz val="11"/>
      <color theme="3"/>
      <name val="Calibri"/>
      <family val="2"/>
    </font>
    <font>
      <b/>
      <sz val="11"/>
      <color theme="3"/>
      <name val="Times New Roman"/>
      <family val="2"/>
    </font>
    <font>
      <b/>
      <sz val="11"/>
      <color theme="1"/>
      <name val="Calibri"/>
      <family val="2"/>
    </font>
    <font>
      <b/>
      <sz val="12"/>
      <color theme="1"/>
      <name val="Times New Roman"/>
      <family val="2"/>
    </font>
    <font>
      <b/>
      <sz val="11"/>
      <color theme="0"/>
      <name val="Calibri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rgb="FF9C6500"/>
      <name val="Times New Roman"/>
      <family val="2"/>
    </font>
    <font>
      <sz val="11"/>
      <color rgb="FF9C0006"/>
      <name val="Calibri"/>
      <family val="2"/>
    </font>
    <font>
      <sz val="12"/>
      <color rgb="FF9C0006"/>
      <name val="Times New Roman"/>
      <family val="2"/>
    </font>
    <font>
      <i/>
      <sz val="11"/>
      <color rgb="FF7F7F7F"/>
      <name val="Calibri"/>
      <family val="2"/>
    </font>
    <font>
      <i/>
      <sz val="12"/>
      <color rgb="FF7F7F7F"/>
      <name val="Times New Roman"/>
      <family val="2"/>
    </font>
    <font>
      <sz val="11"/>
      <color rgb="FFFA7D00"/>
      <name val="Calibri"/>
      <family val="2"/>
    </font>
    <font>
      <sz val="12"/>
      <color rgb="FFFA7D00"/>
      <name val="Times New Roman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2"/>
    </font>
    <font>
      <sz val="11"/>
      <color rgb="FF006100"/>
      <name val="Calibri"/>
      <family val="2"/>
    </font>
    <font>
      <sz val="12"/>
      <color rgb="FF006100"/>
      <name val="Times New Roman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111111"/>
      <name val="Arial"/>
      <family val="2"/>
    </font>
    <font>
      <sz val="10"/>
      <color rgb="FF111111"/>
      <name val="Arial"/>
      <family val="2"/>
    </font>
    <font>
      <sz val="12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medium">
        <color theme="1"/>
      </left>
      <right style="thin">
        <color theme="1" tint="0.49998000264167786"/>
      </right>
      <top style="medium">
        <color theme="1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medium">
        <color theme="1"/>
      </top>
      <bottom style="thin">
        <color theme="1" tint="0.49998000264167786"/>
      </bottom>
    </border>
    <border>
      <left style="medium">
        <color theme="1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medium"/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medium">
        <color theme="1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theme="1" tint="0.49998000264167786"/>
      </left>
      <right style="thin">
        <color theme="1" tint="0.49998000264167786"/>
      </right>
      <top>
        <color indexed="63"/>
      </top>
      <bottom style="thin">
        <color theme="1" tint="0.49998000264167786"/>
      </bottom>
    </border>
    <border>
      <left style="thin">
        <color rgb="FF808080"/>
      </left>
      <right style="thin">
        <color rgb="FF808080"/>
      </right>
      <top>
        <color indexed="63"/>
      </top>
      <bottom style="thin">
        <color rgb="FF808080"/>
      </bottom>
    </border>
    <border>
      <left style="thin">
        <color rgb="FF000000"/>
      </left>
      <right style="thin">
        <color rgb="FF000000"/>
      </right>
      <top style="medium">
        <color theme="1"/>
      </top>
      <bottom style="thin">
        <color rgb="FF000000"/>
      </bottom>
    </border>
    <border>
      <left style="thin"/>
      <right style="thin"/>
      <top style="medium">
        <color theme="1"/>
      </top>
      <bottom/>
    </border>
    <border>
      <left style="thin">
        <color theme="1" tint="0.49998000264167786"/>
      </left>
      <right style="medium">
        <color theme="1"/>
      </right>
      <top style="medium">
        <color theme="1"/>
      </top>
      <bottom style="thin">
        <color theme="1" tint="0.49998000264167786"/>
      </bottom>
    </border>
    <border>
      <left style="thin">
        <color theme="1" tint="0.49998000264167786"/>
      </left>
      <right style="medium">
        <color theme="1"/>
      </right>
      <top style="thin">
        <color theme="1" tint="0.49998000264167786"/>
      </top>
      <bottom style="thin">
        <color theme="1" tint="0.49998000264167786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theme="1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theme="1" tint="0.49998000264167786"/>
      </left>
      <right style="thin">
        <color theme="1" tint="0.49998000264167786"/>
      </right>
      <top style="medium"/>
      <bottom style="thin">
        <color theme="1" tint="0.49998000264167786"/>
      </bottom>
    </border>
    <border>
      <left style="thin">
        <color theme="1" tint="0.49998000264167786"/>
      </left>
      <right style="medium"/>
      <top style="medium"/>
      <bottom style="thin">
        <color theme="1" tint="0.49998000264167786"/>
      </bottom>
    </border>
    <border>
      <left style="thin">
        <color theme="1" tint="0.49998000264167786"/>
      </left>
      <right style="medium"/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medium"/>
      <top style="thin">
        <color theme="1" tint="0.49998000264167786"/>
      </top>
      <bottom>
        <color indexed="63"/>
      </bottom>
    </border>
    <border>
      <left style="thin"/>
      <right style="thin"/>
      <top style="medium">
        <color theme="1"/>
      </top>
      <bottom style="thin"/>
    </border>
    <border>
      <left style="thin"/>
      <right style="thin"/>
      <top style="thin"/>
      <bottom style="medium">
        <color theme="1"/>
      </bottom>
    </border>
    <border>
      <left style="thin">
        <color theme="1" tint="0.49998000264167786"/>
      </left>
      <right style="medium">
        <color theme="1"/>
      </right>
      <top style="thin">
        <color theme="1" tint="0.49998000264167786"/>
      </top>
      <bottom style="medium">
        <color theme="1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/>
      <right style="thin"/>
      <top style="medium"/>
      <bottom style="thin"/>
    </border>
    <border>
      <left style="thin">
        <color theme="1" tint="0.49998000264167786"/>
      </left>
      <right style="medium">
        <color theme="1"/>
      </right>
      <top style="thin">
        <color theme="1" tint="0.49998000264167786"/>
      </top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11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69" fillId="2" borderId="0" applyNumberFormat="0" applyBorder="0" applyAlignment="0" applyProtection="0"/>
    <xf numFmtId="0" fontId="0" fillId="3" borderId="0" applyNumberFormat="0" applyBorder="0" applyAlignment="0" applyProtection="0"/>
    <xf numFmtId="0" fontId="69" fillId="3" borderId="0" applyNumberFormat="0" applyBorder="0" applyAlignment="0" applyProtection="0"/>
    <xf numFmtId="0" fontId="0" fillId="4" borderId="0" applyNumberFormat="0" applyBorder="0" applyAlignment="0" applyProtection="0"/>
    <xf numFmtId="0" fontId="69" fillId="4" borderId="0" applyNumberFormat="0" applyBorder="0" applyAlignment="0" applyProtection="0"/>
    <xf numFmtId="0" fontId="0" fillId="5" borderId="0" applyNumberFormat="0" applyBorder="0" applyAlignment="0" applyProtection="0"/>
    <xf numFmtId="0" fontId="69" fillId="5" borderId="0" applyNumberFormat="0" applyBorder="0" applyAlignment="0" applyProtection="0"/>
    <xf numFmtId="0" fontId="0" fillId="6" borderId="0" applyNumberFormat="0" applyBorder="0" applyAlignment="0" applyProtection="0"/>
    <xf numFmtId="0" fontId="69" fillId="6" borderId="0" applyNumberFormat="0" applyBorder="0" applyAlignment="0" applyProtection="0"/>
    <xf numFmtId="0" fontId="0" fillId="7" borderId="0" applyNumberFormat="0" applyBorder="0" applyAlignment="0" applyProtection="0"/>
    <xf numFmtId="0" fontId="69" fillId="7" borderId="0" applyNumberFormat="0" applyBorder="0" applyAlignment="0" applyProtection="0"/>
    <xf numFmtId="0" fontId="0" fillId="8" borderId="0" applyNumberFormat="0" applyBorder="0" applyAlignment="0" applyProtection="0"/>
    <xf numFmtId="0" fontId="69" fillId="8" borderId="0" applyNumberFormat="0" applyBorder="0" applyAlignment="0" applyProtection="0"/>
    <xf numFmtId="0" fontId="0" fillId="9" borderId="0" applyNumberFormat="0" applyBorder="0" applyAlignment="0" applyProtection="0"/>
    <xf numFmtId="0" fontId="69" fillId="9" borderId="0" applyNumberFormat="0" applyBorder="0" applyAlignment="0" applyProtection="0"/>
    <xf numFmtId="0" fontId="0" fillId="10" borderId="0" applyNumberFormat="0" applyBorder="0" applyAlignment="0" applyProtection="0"/>
    <xf numFmtId="0" fontId="69" fillId="10" borderId="0" applyNumberFormat="0" applyBorder="0" applyAlignment="0" applyProtection="0"/>
    <xf numFmtId="0" fontId="0" fillId="11" borderId="0" applyNumberFormat="0" applyBorder="0" applyAlignment="0" applyProtection="0"/>
    <xf numFmtId="0" fontId="69" fillId="11" borderId="0" applyNumberFormat="0" applyBorder="0" applyAlignment="0" applyProtection="0"/>
    <xf numFmtId="0" fontId="0" fillId="12" borderId="0" applyNumberFormat="0" applyBorder="0" applyAlignment="0" applyProtection="0"/>
    <xf numFmtId="0" fontId="69" fillId="12" borderId="0" applyNumberFormat="0" applyBorder="0" applyAlignment="0" applyProtection="0"/>
    <xf numFmtId="0" fontId="0" fillId="13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1" fillId="14" borderId="0" applyNumberFormat="0" applyBorder="0" applyAlignment="0" applyProtection="0"/>
    <xf numFmtId="0" fontId="70" fillId="15" borderId="0" applyNumberFormat="0" applyBorder="0" applyAlignment="0" applyProtection="0"/>
    <xf numFmtId="0" fontId="71" fillId="15" borderId="0" applyNumberFormat="0" applyBorder="0" applyAlignment="0" applyProtection="0"/>
    <xf numFmtId="0" fontId="70" fillId="16" borderId="0" applyNumberFormat="0" applyBorder="0" applyAlignment="0" applyProtection="0"/>
    <xf numFmtId="0" fontId="71" fillId="16" borderId="0" applyNumberFormat="0" applyBorder="0" applyAlignment="0" applyProtection="0"/>
    <xf numFmtId="0" fontId="70" fillId="17" borderId="0" applyNumberFormat="0" applyBorder="0" applyAlignment="0" applyProtection="0"/>
    <xf numFmtId="0" fontId="71" fillId="17" borderId="0" applyNumberFormat="0" applyBorder="0" applyAlignment="0" applyProtection="0"/>
    <xf numFmtId="0" fontId="70" fillId="18" borderId="0" applyNumberFormat="0" applyBorder="0" applyAlignment="0" applyProtection="0"/>
    <xf numFmtId="0" fontId="71" fillId="18" borderId="0" applyNumberFormat="0" applyBorder="0" applyAlignment="0" applyProtection="0"/>
    <xf numFmtId="0" fontId="70" fillId="19" borderId="0" applyNumberFormat="0" applyBorder="0" applyAlignment="0" applyProtection="0"/>
    <xf numFmtId="0" fontId="71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0" fillId="20" borderId="0" applyNumberFormat="0" applyBorder="0" applyAlignment="0" applyProtection="0"/>
    <xf numFmtId="0" fontId="71" fillId="20" borderId="0" applyNumberFormat="0" applyBorder="0" applyAlignment="0" applyProtection="0"/>
    <xf numFmtId="0" fontId="70" fillId="21" borderId="0" applyNumberFormat="0" applyBorder="0" applyAlignment="0" applyProtection="0"/>
    <xf numFmtId="0" fontId="71" fillId="21" borderId="0" applyNumberFormat="0" applyBorder="0" applyAlignment="0" applyProtection="0"/>
    <xf numFmtId="0" fontId="70" fillId="22" borderId="0" applyNumberFormat="0" applyBorder="0" applyAlignment="0" applyProtection="0"/>
    <xf numFmtId="0" fontId="71" fillId="22" borderId="0" applyNumberFormat="0" applyBorder="0" applyAlignment="0" applyProtection="0"/>
    <xf numFmtId="0" fontId="70" fillId="23" borderId="0" applyNumberFormat="0" applyBorder="0" applyAlignment="0" applyProtection="0"/>
    <xf numFmtId="0" fontId="71" fillId="23" borderId="0" applyNumberFormat="0" applyBorder="0" applyAlignment="0" applyProtection="0"/>
    <xf numFmtId="0" fontId="70" fillId="24" borderId="0" applyNumberFormat="0" applyBorder="0" applyAlignment="0" applyProtection="0"/>
    <xf numFmtId="0" fontId="71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1" applyNumberFormat="0" applyAlignment="0" applyProtection="0"/>
    <xf numFmtId="0" fontId="73" fillId="26" borderId="1" applyNumberFormat="0" applyAlignment="0" applyProtection="0"/>
    <xf numFmtId="0" fontId="74" fillId="27" borderId="2" applyNumberFormat="0" applyAlignment="0" applyProtection="0"/>
    <xf numFmtId="0" fontId="75" fillId="27" borderId="2" applyNumberFormat="0" applyAlignment="0" applyProtection="0"/>
    <xf numFmtId="0" fontId="76" fillId="27" borderId="1" applyNumberFormat="0" applyAlignment="0" applyProtection="0"/>
    <xf numFmtId="0" fontId="77" fillId="27" borderId="1" applyNumberFormat="0" applyAlignment="0" applyProtection="0"/>
    <xf numFmtId="0" fontId="1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8" fillId="0" borderId="3" applyNumberFormat="0" applyFill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3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6" applyNumberFormat="0" applyFill="0" applyAlignment="0" applyProtection="0"/>
    <xf numFmtId="0" fontId="85" fillId="0" borderId="6" applyNumberFormat="0" applyFill="0" applyAlignment="0" applyProtection="0"/>
    <xf numFmtId="0" fontId="86" fillId="28" borderId="7" applyNumberFormat="0" applyAlignment="0" applyProtection="0"/>
    <xf numFmtId="0" fontId="87" fillId="28" borderId="7" applyNumberFormat="0" applyAlignment="0" applyProtection="0"/>
    <xf numFmtId="0" fontId="88" fillId="0" borderId="0" applyNumberFormat="0" applyFill="0" applyBorder="0" applyAlignment="0" applyProtection="0"/>
    <xf numFmtId="0" fontId="89" fillId="29" borderId="0" applyNumberFormat="0" applyBorder="0" applyAlignment="0" applyProtection="0"/>
    <xf numFmtId="0" fontId="90" fillId="29" borderId="0" applyNumberFormat="0" applyBorder="0" applyAlignment="0" applyProtection="0"/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69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21" fillId="0" borderId="0">
      <alignment/>
      <protection/>
    </xf>
    <xf numFmtId="0" fontId="12" fillId="0" borderId="0">
      <alignment/>
      <protection/>
    </xf>
    <xf numFmtId="0" fontId="14" fillId="0" borderId="0" applyNumberFormat="0" applyFill="0" applyBorder="0" applyAlignment="0" applyProtection="0"/>
    <xf numFmtId="0" fontId="91" fillId="30" borderId="0" applyNumberFormat="0" applyBorder="0" applyAlignment="0" applyProtection="0"/>
    <xf numFmtId="0" fontId="92" fillId="30" borderId="0" applyNumberFormat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1" fillId="31" borderId="8" applyNumberFormat="0" applyFont="0" applyAlignment="0" applyProtection="0"/>
    <xf numFmtId="0" fontId="0" fillId="31" borderId="8" applyNumberFormat="0" applyFont="0" applyAlignment="0" applyProtection="0"/>
    <xf numFmtId="0" fontId="69" fillId="31" borderId="8" applyNumberFormat="0" applyFont="0" applyAlignment="0" applyProtection="0"/>
    <xf numFmtId="9" fontId="1" fillId="0" borderId="0" applyFont="0" applyFill="0" applyBorder="0" applyAlignment="0" applyProtection="0"/>
    <xf numFmtId="0" fontId="95" fillId="0" borderId="9" applyNumberFormat="0" applyFill="0" applyAlignment="0" applyProtection="0"/>
    <xf numFmtId="0" fontId="96" fillId="0" borderId="9" applyNumberFormat="0" applyFill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9" fillId="32" borderId="0" applyNumberFormat="0" applyBorder="0" applyAlignment="0" applyProtection="0"/>
    <xf numFmtId="0" fontId="100" fillId="32" borderId="0" applyNumberFormat="0" applyBorder="0" applyAlignment="0" applyProtection="0"/>
  </cellStyleXfs>
  <cellXfs count="432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9" fontId="2" fillId="0" borderId="12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96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>
      <alignment horizontal="center" vertical="center"/>
    </xf>
    <xf numFmtId="164" fontId="9" fillId="0" borderId="0" xfId="96" applyNumberFormat="1" applyFont="1" applyFill="1" applyBorder="1" applyAlignment="1" applyProtection="1">
      <alignment horizontal="center" vertical="center" wrapText="1"/>
      <protection/>
    </xf>
    <xf numFmtId="1" fontId="11" fillId="0" borderId="0" xfId="0" applyNumberFormat="1" applyFont="1" applyFill="1" applyBorder="1" applyAlignment="1">
      <alignment horizontal="center" vertical="center"/>
    </xf>
    <xf numFmtId="0" fontId="15" fillId="0" borderId="0" xfId="97" applyFont="1" applyBorder="1" applyAlignment="1">
      <alignment horizontal="center" vertical="center"/>
      <protection/>
    </xf>
    <xf numFmtId="1" fontId="10" fillId="0" borderId="0" xfId="0" applyNumberFormat="1" applyFont="1" applyFill="1" applyBorder="1" applyAlignment="1" applyProtection="1">
      <alignment horizontal="center" vertical="center" wrapText="1"/>
      <protection/>
    </xf>
    <xf numFmtId="2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1" fontId="10" fillId="0" borderId="0" xfId="0" applyNumberFormat="1" applyFont="1" applyFill="1" applyBorder="1" applyAlignment="1">
      <alignment horizontal="center" vertical="center"/>
    </xf>
    <xf numFmtId="10" fontId="9" fillId="0" borderId="0" xfId="0" applyNumberFormat="1" applyFont="1" applyBorder="1" applyAlignment="1">
      <alignment horizontal="center" vertical="center"/>
    </xf>
    <xf numFmtId="9" fontId="16" fillId="0" borderId="0" xfId="0" applyNumberFormat="1" applyFont="1" applyFill="1" applyBorder="1" applyAlignment="1">
      <alignment horizontal="center" vertical="center"/>
    </xf>
    <xf numFmtId="9" fontId="17" fillId="0" borderId="0" xfId="0" applyNumberFormat="1" applyFont="1" applyFill="1" applyBorder="1" applyAlignment="1">
      <alignment horizontal="center" vertical="center"/>
    </xf>
    <xf numFmtId="9" fontId="16" fillId="0" borderId="0" xfId="0" applyNumberFormat="1" applyFont="1" applyBorder="1" applyAlignment="1">
      <alignment horizontal="center" vertical="center"/>
    </xf>
    <xf numFmtId="9" fontId="16" fillId="0" borderId="0" xfId="96" applyNumberFormat="1" applyFont="1" applyFill="1" applyBorder="1" applyAlignment="1" applyProtection="1">
      <alignment horizontal="center" vertical="center" wrapText="1"/>
      <protection/>
    </xf>
    <xf numFmtId="9" fontId="17" fillId="0" borderId="0" xfId="0" applyNumberFormat="1" applyFont="1" applyBorder="1" applyAlignment="1">
      <alignment horizontal="center" vertical="center"/>
    </xf>
    <xf numFmtId="1" fontId="17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1" fontId="9" fillId="0" borderId="10" xfId="96" applyNumberFormat="1" applyFont="1" applyFill="1" applyBorder="1" applyAlignment="1" applyProtection="1">
      <alignment horizontal="center" vertical="center" wrapText="1"/>
      <protection/>
    </xf>
    <xf numFmtId="3" fontId="9" fillId="0" borderId="10" xfId="96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1" fontId="9" fillId="0" borderId="0" xfId="0" applyNumberFormat="1" applyFont="1" applyFill="1" applyBorder="1" applyAlignment="1" applyProtection="1">
      <alignment horizontal="center" vertical="center" wrapText="1"/>
      <protection/>
    </xf>
    <xf numFmtId="1" fontId="10" fillId="0" borderId="0" xfId="0" applyNumberFormat="1" applyFont="1" applyBorder="1" applyAlignment="1">
      <alignment horizontal="center" vertical="center"/>
    </xf>
    <xf numFmtId="1" fontId="9" fillId="0" borderId="0" xfId="96" applyNumberFormat="1" applyFont="1" applyFill="1" applyBorder="1" applyAlignment="1" applyProtection="1">
      <alignment horizontal="center" vertical="center" wrapText="1"/>
      <protection/>
    </xf>
    <xf numFmtId="0" fontId="15" fillId="0" borderId="0" xfId="98" applyFont="1" applyBorder="1" applyAlignment="1">
      <alignment horizontal="center" vertical="center"/>
      <protection/>
    </xf>
    <xf numFmtId="1" fontId="9" fillId="0" borderId="13" xfId="96" applyNumberFormat="1" applyFont="1" applyFill="1" applyBorder="1" applyAlignment="1" applyProtection="1">
      <alignment horizontal="center" vertical="center" wrapText="1"/>
      <protection/>
    </xf>
    <xf numFmtId="3" fontId="9" fillId="0" borderId="13" xfId="96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center" vertical="center" wrapText="1"/>
      <protection/>
    </xf>
    <xf numFmtId="3" fontId="9" fillId="0" borderId="0" xfId="96" applyNumberFormat="1" applyFont="1" applyFill="1" applyBorder="1" applyAlignment="1" applyProtection="1">
      <alignment horizontal="center" vertical="center" wrapText="1"/>
      <protection/>
    </xf>
    <xf numFmtId="0" fontId="10" fillId="0" borderId="0" xfId="96" applyFont="1" applyFill="1" applyBorder="1" applyAlignment="1" applyProtection="1">
      <alignment horizontal="center" vertical="center" wrapText="1"/>
      <protection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0" fontId="101" fillId="0" borderId="0" xfId="0" applyFont="1" applyBorder="1" applyAlignment="1">
      <alignment horizontal="center" vertical="center"/>
    </xf>
    <xf numFmtId="164" fontId="10" fillId="0" borderId="0" xfId="96" applyNumberFormat="1" applyFont="1" applyFill="1" applyBorder="1" applyAlignment="1" applyProtection="1">
      <alignment horizontal="center" vertical="center" wrapText="1"/>
      <protection/>
    </xf>
    <xf numFmtId="2" fontId="9" fillId="0" borderId="0" xfId="0" applyNumberFormat="1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>
      <alignment horizontal="center" vertical="center"/>
    </xf>
    <xf numFmtId="0" fontId="101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left" vertical="center" wrapText="1"/>
      <protection/>
    </xf>
    <xf numFmtId="0" fontId="22" fillId="0" borderId="10" xfId="0" applyFont="1" applyBorder="1" applyAlignment="1">
      <alignment horizontal="center" vertical="center"/>
    </xf>
    <xf numFmtId="0" fontId="23" fillId="0" borderId="0" xfId="98" applyFont="1" applyFill="1" applyBorder="1" applyAlignment="1">
      <alignment horizontal="center" vertical="center"/>
      <protection/>
    </xf>
    <xf numFmtId="0" fontId="15" fillId="0" borderId="10" xfId="98" applyFont="1" applyFill="1" applyBorder="1" applyAlignment="1">
      <alignment horizontal="center" vertical="center" wrapText="1"/>
      <protection/>
    </xf>
    <xf numFmtId="0" fontId="15" fillId="0" borderId="0" xfId="98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7" fillId="33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Font="1" applyBorder="1" applyAlignment="1">
      <alignment horizontal="center" vertical="center"/>
    </xf>
    <xf numFmtId="0" fontId="15" fillId="0" borderId="14" xfId="98" applyFont="1" applyFill="1" applyBorder="1" applyAlignment="1">
      <alignment horizontal="center" vertical="center" wrapText="1"/>
      <protection/>
    </xf>
    <xf numFmtId="0" fontId="22" fillId="0" borderId="13" xfId="0" applyFont="1" applyBorder="1" applyAlignment="1">
      <alignment horizontal="center" vertical="center"/>
    </xf>
    <xf numFmtId="0" fontId="15" fillId="0" borderId="13" xfId="98" applyFont="1" applyFill="1" applyBorder="1" applyAlignment="1">
      <alignment horizontal="center" vertical="center" wrapText="1"/>
      <protection/>
    </xf>
    <xf numFmtId="0" fontId="7" fillId="34" borderId="14" xfId="0" applyNumberFormat="1" applyFont="1" applyFill="1" applyBorder="1" applyAlignment="1" applyProtection="1">
      <alignment horizontal="center" vertical="center" wrapText="1"/>
      <protection/>
    </xf>
    <xf numFmtId="0" fontId="7" fillId="35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>
      <alignment horizontal="center" vertical="center" wrapText="1"/>
    </xf>
    <xf numFmtId="0" fontId="7" fillId="33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>
      <alignment horizontal="center" vertical="center" wrapText="1"/>
    </xf>
    <xf numFmtId="0" fontId="7" fillId="36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34" borderId="0" xfId="0" applyNumberFormat="1" applyFont="1" applyFill="1" applyBorder="1" applyAlignment="1" applyProtection="1">
      <alignment horizontal="center" vertical="center" wrapText="1"/>
      <protection/>
    </xf>
    <xf numFmtId="0" fontId="7" fillId="35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36" borderId="0" xfId="0" applyNumberFormat="1" applyFont="1" applyFill="1" applyBorder="1" applyAlignment="1" applyProtection="1">
      <alignment horizontal="center" vertical="center" wrapText="1"/>
      <protection/>
    </xf>
    <xf numFmtId="9" fontId="20" fillId="0" borderId="0" xfId="0" applyNumberFormat="1" applyFont="1" applyAlignment="1">
      <alignment horizontal="center" vertical="center"/>
    </xf>
    <xf numFmtId="9" fontId="19" fillId="0" borderId="0" xfId="0" applyNumberFormat="1" applyFont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15" fillId="0" borderId="0" xfId="99" applyFont="1" applyBorder="1" applyAlignment="1">
      <alignment vertical="center"/>
      <protection/>
    </xf>
    <xf numFmtId="0" fontId="17" fillId="0" borderId="0" xfId="0" applyNumberFormat="1" applyFont="1" applyFill="1" applyBorder="1" applyAlignment="1" applyProtection="1">
      <alignment vertical="center" wrapText="1"/>
      <protection/>
    </xf>
    <xf numFmtId="0" fontId="15" fillId="0" borderId="15" xfId="99" applyFont="1" applyBorder="1" applyAlignment="1">
      <alignment vertical="center"/>
      <protection/>
    </xf>
    <xf numFmtId="0" fontId="102" fillId="0" borderId="0" xfId="0" applyFont="1" applyBorder="1" applyAlignment="1">
      <alignment horizontal="center" vertical="center"/>
    </xf>
    <xf numFmtId="0" fontId="102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18" fillId="0" borderId="0" xfId="0" applyNumberFormat="1" applyFont="1" applyFill="1" applyBorder="1" applyAlignment="1" applyProtection="1">
      <alignment horizontal="center" vertical="center" wrapText="1"/>
      <protection/>
    </xf>
    <xf numFmtId="9" fontId="1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left" vertical="center"/>
    </xf>
    <xf numFmtId="0" fontId="22" fillId="0" borderId="13" xfId="0" applyNumberFormat="1" applyFont="1" applyFill="1" applyBorder="1" applyAlignment="1" applyProtection="1">
      <alignment horizontal="left" vertical="center" wrapText="1"/>
      <protection/>
    </xf>
    <xf numFmtId="0" fontId="22" fillId="0" borderId="10" xfId="0" applyNumberFormat="1" applyFont="1" applyFill="1" applyBorder="1" applyAlignment="1" applyProtection="1">
      <alignment horizontal="left" vertical="center" wrapText="1"/>
      <protection/>
    </xf>
    <xf numFmtId="0" fontId="22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03" fillId="0" borderId="0" xfId="0" applyFont="1" applyAlignment="1">
      <alignment/>
    </xf>
    <xf numFmtId="0" fontId="103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103" fillId="0" borderId="0" xfId="0" applyFont="1" applyAlignment="1">
      <alignment horizontal="center" vertical="center"/>
    </xf>
    <xf numFmtId="0" fontId="103" fillId="0" borderId="0" xfId="0" applyFont="1" applyFill="1" applyAlignment="1">
      <alignment horizontal="center" vertical="center"/>
    </xf>
    <xf numFmtId="0" fontId="103" fillId="0" borderId="0" xfId="0" applyFont="1" applyBorder="1" applyAlignment="1">
      <alignment horizontal="center" vertical="center"/>
    </xf>
    <xf numFmtId="1" fontId="24" fillId="0" borderId="17" xfId="0" applyNumberFormat="1" applyFont="1" applyBorder="1" applyAlignment="1">
      <alignment horizontal="center" wrapText="1"/>
    </xf>
    <xf numFmtId="0" fontId="9" fillId="0" borderId="17" xfId="0" applyNumberFormat="1" applyFont="1" applyFill="1" applyBorder="1" applyAlignment="1" applyProtection="1">
      <alignment horizontal="center" vertical="center" wrapText="1"/>
      <protection/>
    </xf>
    <xf numFmtId="1" fontId="103" fillId="0" borderId="17" xfId="0" applyNumberFormat="1" applyFont="1" applyBorder="1" applyAlignment="1">
      <alignment horizontal="center" vertical="center"/>
    </xf>
    <xf numFmtId="0" fontId="9" fillId="0" borderId="17" xfId="0" applyNumberFormat="1" applyFont="1" applyFill="1" applyBorder="1" applyAlignment="1" applyProtection="1">
      <alignment horizontal="center" vertical="center"/>
      <protection/>
    </xf>
    <xf numFmtId="3" fontId="9" fillId="0" borderId="17" xfId="0" applyNumberFormat="1" applyFont="1" applyFill="1" applyBorder="1" applyAlignment="1" applyProtection="1">
      <alignment horizontal="center" vertical="center" wrapText="1"/>
      <protection/>
    </xf>
    <xf numFmtId="3" fontId="9" fillId="0" borderId="17" xfId="0" applyNumberFormat="1" applyFont="1" applyFill="1" applyBorder="1" applyAlignment="1" applyProtection="1">
      <alignment horizontal="center" vertical="center"/>
      <protection/>
    </xf>
    <xf numFmtId="0" fontId="6" fillId="0" borderId="14" xfId="0" applyFont="1" applyBorder="1" applyAlignment="1">
      <alignment/>
    </xf>
    <xf numFmtId="0" fontId="18" fillId="0" borderId="14" xfId="0" applyFont="1" applyBorder="1" applyAlignment="1">
      <alignment/>
    </xf>
    <xf numFmtId="0" fontId="9" fillId="0" borderId="1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37" borderId="10" xfId="0" applyFont="1" applyFill="1" applyBorder="1" applyAlignment="1">
      <alignment horizontal="center" vertical="center"/>
    </xf>
    <xf numFmtId="9" fontId="1" fillId="38" borderId="0" xfId="0" applyNumberFormat="1" applyFont="1" applyFill="1" applyBorder="1" applyAlignment="1">
      <alignment horizontal="center" vertical="center"/>
    </xf>
    <xf numFmtId="0" fontId="0" fillId="38" borderId="0" xfId="0" applyFill="1" applyBorder="1" applyAlignment="1">
      <alignment horizontal="center" vertical="center"/>
    </xf>
    <xf numFmtId="0" fontId="0" fillId="38" borderId="0" xfId="0" applyFill="1" applyBorder="1" applyAlignment="1">
      <alignment horizontal="left" vertical="center"/>
    </xf>
    <xf numFmtId="0" fontId="1" fillId="38" borderId="0" xfId="0" applyFont="1" applyFill="1" applyAlignment="1">
      <alignment horizontal="center" vertical="center"/>
    </xf>
    <xf numFmtId="0" fontId="0" fillId="38" borderId="0" xfId="0" applyFill="1" applyAlignment="1">
      <alignment horizontal="center" vertical="center"/>
    </xf>
    <xf numFmtId="0" fontId="0" fillId="38" borderId="0" xfId="0" applyFill="1" applyAlignment="1">
      <alignment horizontal="left" vertical="center"/>
    </xf>
    <xf numFmtId="0" fontId="0" fillId="38" borderId="0" xfId="0" applyFill="1" applyBorder="1" applyAlignment="1">
      <alignment/>
    </xf>
    <xf numFmtId="0" fontId="0" fillId="38" borderId="0" xfId="0" applyFill="1" applyBorder="1" applyAlignment="1">
      <alignment horizontal="left"/>
    </xf>
    <xf numFmtId="0" fontId="1" fillId="38" borderId="0" xfId="0" applyFont="1" applyFill="1" applyBorder="1" applyAlignment="1">
      <alignment horizontal="center" vertical="center"/>
    </xf>
    <xf numFmtId="0" fontId="1" fillId="38" borderId="0" xfId="0" applyFont="1" applyFill="1" applyBorder="1" applyAlignment="1">
      <alignment horizontal="left" vertical="center"/>
    </xf>
    <xf numFmtId="0" fontId="97" fillId="38" borderId="0" xfId="0" applyFont="1" applyFill="1" applyAlignment="1">
      <alignment horizontal="center" vertical="center"/>
    </xf>
    <xf numFmtId="0" fontId="0" fillId="38" borderId="0" xfId="0" applyFill="1" applyAlignment="1">
      <alignment/>
    </xf>
    <xf numFmtId="0" fontId="25" fillId="38" borderId="0" xfId="0" applyFont="1" applyFill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16" fillId="0" borderId="17" xfId="0" applyNumberFormat="1" applyFont="1" applyFill="1" applyBorder="1" applyAlignment="1" applyProtection="1">
      <alignment horizontal="center" vertical="center" wrapText="1"/>
      <protection/>
    </xf>
    <xf numFmtId="0" fontId="16" fillId="0" borderId="17" xfId="0" applyFont="1" applyFill="1" applyBorder="1" applyAlignment="1">
      <alignment horizontal="center" vertical="center"/>
    </xf>
    <xf numFmtId="0" fontId="16" fillId="0" borderId="17" xfId="96" applyFont="1" applyFill="1" applyBorder="1" applyAlignment="1" applyProtection="1">
      <alignment horizontal="center" vertical="center" wrapText="1"/>
      <protection/>
    </xf>
    <xf numFmtId="0" fontId="104" fillId="0" borderId="17" xfId="0" applyFont="1" applyBorder="1" applyAlignment="1">
      <alignment horizontal="center" vertical="center"/>
    </xf>
    <xf numFmtId="10" fontId="26" fillId="0" borderId="17" xfId="0" applyNumberFormat="1" applyFont="1" applyBorder="1" applyAlignment="1">
      <alignment horizontal="center" vertical="center"/>
    </xf>
    <xf numFmtId="1" fontId="28" fillId="0" borderId="17" xfId="90" applyNumberFormat="1" applyFont="1" applyFill="1" applyBorder="1" applyAlignment="1">
      <alignment horizontal="center" wrapText="1"/>
      <protection/>
    </xf>
    <xf numFmtId="2" fontId="26" fillId="0" borderId="17" xfId="0" applyNumberFormat="1" applyFont="1" applyFill="1" applyBorder="1" applyAlignment="1">
      <alignment horizontal="center" vertical="center"/>
    </xf>
    <xf numFmtId="1" fontId="26" fillId="0" borderId="17" xfId="0" applyNumberFormat="1" applyFont="1" applyFill="1" applyBorder="1" applyAlignment="1" applyProtection="1">
      <alignment horizontal="center" vertical="center" wrapText="1"/>
      <protection/>
    </xf>
    <xf numFmtId="1" fontId="16" fillId="0" borderId="17" xfId="0" applyNumberFormat="1" applyFont="1" applyBorder="1" applyAlignment="1">
      <alignment horizontal="center" vertical="center"/>
    </xf>
    <xf numFmtId="165" fontId="26" fillId="0" borderId="17" xfId="0" applyNumberFormat="1" applyFont="1" applyFill="1" applyBorder="1" applyAlignment="1">
      <alignment horizontal="center" vertical="center"/>
    </xf>
    <xf numFmtId="1" fontId="16" fillId="0" borderId="17" xfId="0" applyNumberFormat="1" applyFont="1" applyFill="1" applyBorder="1" applyAlignment="1">
      <alignment horizontal="center" vertical="center"/>
    </xf>
    <xf numFmtId="9" fontId="29" fillId="0" borderId="17" xfId="0" applyNumberFormat="1" applyFont="1" applyBorder="1" applyAlignment="1">
      <alignment horizontal="center" vertical="center"/>
    </xf>
    <xf numFmtId="0" fontId="16" fillId="0" borderId="17" xfId="0" applyNumberFormat="1" applyFont="1" applyFill="1" applyBorder="1" applyAlignment="1" applyProtection="1">
      <alignment horizontal="center" vertical="center"/>
      <protection/>
    </xf>
    <xf numFmtId="1" fontId="26" fillId="0" borderId="17" xfId="0" applyNumberFormat="1" applyFont="1" applyFill="1" applyBorder="1" applyAlignment="1" applyProtection="1">
      <alignment horizontal="center" vertical="center"/>
      <protection/>
    </xf>
    <xf numFmtId="0" fontId="26" fillId="38" borderId="17" xfId="0" applyFont="1" applyFill="1" applyBorder="1" applyAlignment="1">
      <alignment horizontal="center" vertical="center"/>
    </xf>
    <xf numFmtId="1" fontId="27" fillId="38" borderId="17" xfId="0" applyNumberFormat="1" applyFont="1" applyFill="1" applyBorder="1" applyAlignment="1">
      <alignment horizontal="center" wrapText="1"/>
    </xf>
    <xf numFmtId="0" fontId="16" fillId="38" borderId="17" xfId="0" applyNumberFormat="1" applyFont="1" applyFill="1" applyBorder="1" applyAlignment="1" applyProtection="1">
      <alignment horizontal="center" vertical="center"/>
      <protection/>
    </xf>
    <xf numFmtId="0" fontId="16" fillId="38" borderId="17" xfId="0" applyFont="1" applyFill="1" applyBorder="1" applyAlignment="1">
      <alignment horizontal="center" vertical="center"/>
    </xf>
    <xf numFmtId="0" fontId="26" fillId="38" borderId="17" xfId="0" applyNumberFormat="1" applyFont="1" applyFill="1" applyBorder="1" applyAlignment="1" applyProtection="1">
      <alignment horizontal="center" vertical="center"/>
      <protection/>
    </xf>
    <xf numFmtId="0" fontId="16" fillId="38" borderId="17" xfId="96" applyFont="1" applyFill="1" applyBorder="1" applyAlignment="1" applyProtection="1">
      <alignment horizontal="center" vertical="center" wrapText="1"/>
      <protection/>
    </xf>
    <xf numFmtId="0" fontId="104" fillId="38" borderId="17" xfId="0" applyFont="1" applyFill="1" applyBorder="1" applyAlignment="1">
      <alignment horizontal="center" vertical="center"/>
    </xf>
    <xf numFmtId="10" fontId="26" fillId="38" borderId="17" xfId="0" applyNumberFormat="1" applyFont="1" applyFill="1" applyBorder="1" applyAlignment="1">
      <alignment horizontal="center" vertical="center"/>
    </xf>
    <xf numFmtId="1" fontId="28" fillId="38" borderId="17" xfId="90" applyNumberFormat="1" applyFont="1" applyFill="1" applyBorder="1" applyAlignment="1">
      <alignment horizontal="center" wrapText="1"/>
      <protection/>
    </xf>
    <xf numFmtId="2" fontId="26" fillId="38" borderId="17" xfId="0" applyNumberFormat="1" applyFont="1" applyFill="1" applyBorder="1" applyAlignment="1">
      <alignment horizontal="center" vertical="center"/>
    </xf>
    <xf numFmtId="1" fontId="26" fillId="38" borderId="17" xfId="0" applyNumberFormat="1" applyFont="1" applyFill="1" applyBorder="1" applyAlignment="1" applyProtection="1">
      <alignment horizontal="center" vertical="center"/>
      <protection/>
    </xf>
    <xf numFmtId="1" fontId="16" fillId="38" borderId="17" xfId="0" applyNumberFormat="1" applyFont="1" applyFill="1" applyBorder="1" applyAlignment="1">
      <alignment horizontal="center" vertical="center"/>
    </xf>
    <xf numFmtId="165" fontId="26" fillId="38" borderId="17" xfId="0" applyNumberFormat="1" applyFont="1" applyFill="1" applyBorder="1" applyAlignment="1">
      <alignment horizontal="center" vertical="center"/>
    </xf>
    <xf numFmtId="9" fontId="29" fillId="38" borderId="17" xfId="0" applyNumberFormat="1" applyFont="1" applyFill="1" applyBorder="1" applyAlignment="1">
      <alignment horizontal="center" vertical="center"/>
    </xf>
    <xf numFmtId="1" fontId="26" fillId="38" borderId="17" xfId="96" applyNumberFormat="1" applyFont="1" applyFill="1" applyBorder="1" applyAlignment="1" applyProtection="1">
      <alignment horizontal="center" vertical="center" wrapText="1"/>
      <protection/>
    </xf>
    <xf numFmtId="3" fontId="26" fillId="38" borderId="17" xfId="96" applyNumberFormat="1" applyFont="1" applyFill="1" applyBorder="1" applyAlignment="1" applyProtection="1">
      <alignment horizontal="center" vertical="center" wrapText="1"/>
      <protection/>
    </xf>
    <xf numFmtId="1" fontId="26" fillId="38" borderId="17" xfId="0" applyNumberFormat="1" applyFont="1" applyFill="1" applyBorder="1" applyAlignment="1" applyProtection="1">
      <alignment horizontal="center" vertical="center" wrapText="1"/>
      <protection/>
    </xf>
    <xf numFmtId="1" fontId="26" fillId="38" borderId="17" xfId="96" applyNumberFormat="1" applyFont="1" applyFill="1" applyBorder="1" applyAlignment="1" applyProtection="1">
      <alignment horizontal="center" vertical="center"/>
      <protection/>
    </xf>
    <xf numFmtId="3" fontId="26" fillId="38" borderId="17" xfId="96" applyNumberFormat="1" applyFont="1" applyFill="1" applyBorder="1" applyAlignment="1" applyProtection="1">
      <alignment horizontal="center" vertical="center"/>
      <protection/>
    </xf>
    <xf numFmtId="0" fontId="105" fillId="38" borderId="17" xfId="0" applyFont="1" applyFill="1" applyBorder="1" applyAlignment="1">
      <alignment/>
    </xf>
    <xf numFmtId="0" fontId="26" fillId="38" borderId="17" xfId="0" applyNumberFormat="1" applyFont="1" applyFill="1" applyBorder="1" applyAlignment="1" applyProtection="1">
      <alignment horizontal="left" vertical="center"/>
      <protection/>
    </xf>
    <xf numFmtId="0" fontId="16" fillId="38" borderId="17" xfId="96" applyFont="1" applyFill="1" applyBorder="1" applyAlignment="1" applyProtection="1">
      <alignment horizontal="center" vertical="center"/>
      <protection/>
    </xf>
    <xf numFmtId="0" fontId="16" fillId="38" borderId="17" xfId="0" applyNumberFormat="1" applyFont="1" applyFill="1" applyBorder="1" applyAlignment="1" applyProtection="1">
      <alignment horizontal="center" vertical="center" wrapText="1"/>
      <protection/>
    </xf>
    <xf numFmtId="0" fontId="26" fillId="38" borderId="17" xfId="0" applyNumberFormat="1" applyFont="1" applyFill="1" applyBorder="1" applyAlignment="1" applyProtection="1">
      <alignment horizontal="center" vertical="center" wrapText="1"/>
      <protection/>
    </xf>
    <xf numFmtId="1" fontId="106" fillId="38" borderId="17" xfId="96" applyNumberFormat="1" applyFont="1" applyFill="1" applyBorder="1" applyAlignment="1" applyProtection="1">
      <alignment horizontal="center" vertical="center" wrapText="1"/>
      <protection/>
    </xf>
    <xf numFmtId="3" fontId="106" fillId="38" borderId="17" xfId="96" applyNumberFormat="1" applyFont="1" applyFill="1" applyBorder="1" applyAlignment="1" applyProtection="1">
      <alignment horizontal="center" vertical="center" wrapText="1"/>
      <protection/>
    </xf>
    <xf numFmtId="0" fontId="107" fillId="38" borderId="17" xfId="0" applyFont="1" applyFill="1" applyBorder="1" applyAlignment="1">
      <alignment horizontal="center" vertical="center"/>
    </xf>
    <xf numFmtId="1" fontId="106" fillId="38" borderId="17" xfId="0" applyNumberFormat="1" applyFont="1" applyFill="1" applyBorder="1" applyAlignment="1" applyProtection="1">
      <alignment horizontal="center" vertical="center" wrapText="1"/>
      <protection/>
    </xf>
    <xf numFmtId="1" fontId="108" fillId="0" borderId="17" xfId="0" applyNumberFormat="1" applyFont="1" applyBorder="1" applyAlignment="1">
      <alignment horizontal="right"/>
    </xf>
    <xf numFmtId="1" fontId="27" fillId="0" borderId="17" xfId="0" applyNumberFormat="1" applyFont="1" applyBorder="1" applyAlignment="1">
      <alignment horizontal="right" wrapText="1"/>
    </xf>
    <xf numFmtId="1" fontId="27" fillId="38" borderId="17" xfId="0" applyNumberFormat="1" applyFont="1" applyFill="1" applyBorder="1" applyAlignment="1">
      <alignment horizontal="right" wrapText="1"/>
    </xf>
    <xf numFmtId="0" fontId="26" fillId="0" borderId="18" xfId="0" applyFont="1" applyBorder="1" applyAlignment="1">
      <alignment horizontal="center" vertical="center"/>
    </xf>
    <xf numFmtId="1" fontId="108" fillId="0" borderId="19" xfId="0" applyNumberFormat="1" applyFont="1" applyBorder="1" applyAlignment="1">
      <alignment horizontal="right"/>
    </xf>
    <xf numFmtId="0" fontId="16" fillId="0" borderId="19" xfId="0" applyFont="1" applyFill="1" applyBorder="1" applyAlignment="1">
      <alignment horizontal="center" vertical="center"/>
    </xf>
    <xf numFmtId="1" fontId="27" fillId="0" borderId="19" xfId="0" applyNumberFormat="1" applyFont="1" applyBorder="1" applyAlignment="1">
      <alignment horizontal="right" wrapText="1"/>
    </xf>
    <xf numFmtId="0" fontId="16" fillId="0" borderId="19" xfId="96" applyFont="1" applyFill="1" applyBorder="1" applyAlignment="1" applyProtection="1">
      <alignment horizontal="center" vertical="center" wrapText="1"/>
      <protection/>
    </xf>
    <xf numFmtId="0" fontId="104" fillId="0" borderId="19" xfId="0" applyFont="1" applyBorder="1" applyAlignment="1">
      <alignment horizontal="center" vertical="center"/>
    </xf>
    <xf numFmtId="10" fontId="26" fillId="0" borderId="19" xfId="0" applyNumberFormat="1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1" fontId="28" fillId="0" borderId="19" xfId="90" applyNumberFormat="1" applyFont="1" applyFill="1" applyBorder="1" applyAlignment="1">
      <alignment horizontal="center" wrapText="1"/>
      <protection/>
    </xf>
    <xf numFmtId="2" fontId="26" fillId="0" borderId="19" xfId="0" applyNumberFormat="1" applyFont="1" applyFill="1" applyBorder="1" applyAlignment="1">
      <alignment horizontal="center" vertical="center"/>
    </xf>
    <xf numFmtId="1" fontId="16" fillId="0" borderId="19" xfId="0" applyNumberFormat="1" applyFont="1" applyBorder="1" applyAlignment="1">
      <alignment horizontal="center" vertical="center"/>
    </xf>
    <xf numFmtId="165" fontId="26" fillId="0" borderId="19" xfId="0" applyNumberFormat="1" applyFont="1" applyFill="1" applyBorder="1" applyAlignment="1">
      <alignment horizontal="center" vertical="center"/>
    </xf>
    <xf numFmtId="1" fontId="16" fillId="0" borderId="19" xfId="0" applyNumberFormat="1" applyFont="1" applyFill="1" applyBorder="1" applyAlignment="1">
      <alignment horizontal="center" vertical="center"/>
    </xf>
    <xf numFmtId="9" fontId="29" fillId="0" borderId="19" xfId="0" applyNumberFormat="1" applyFont="1" applyBorder="1" applyAlignment="1">
      <alignment horizontal="center" vertical="center"/>
    </xf>
    <xf numFmtId="0" fontId="26" fillId="38" borderId="20" xfId="0" applyFont="1" applyFill="1" applyBorder="1" applyAlignment="1">
      <alignment horizontal="center" vertical="center"/>
    </xf>
    <xf numFmtId="0" fontId="26" fillId="38" borderId="21" xfId="0" applyFont="1" applyFill="1" applyBorder="1" applyAlignment="1">
      <alignment horizontal="center" vertical="center"/>
    </xf>
    <xf numFmtId="1" fontId="26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38" borderId="22" xfId="0" applyNumberFormat="1" applyFont="1" applyFill="1" applyBorder="1" applyAlignment="1" applyProtection="1">
      <alignment horizontal="center" vertical="center"/>
      <protection/>
    </xf>
    <xf numFmtId="0" fontId="16" fillId="38" borderId="22" xfId="0" applyFont="1" applyFill="1" applyBorder="1" applyAlignment="1">
      <alignment horizontal="center" vertical="center"/>
    </xf>
    <xf numFmtId="1" fontId="27" fillId="38" borderId="22" xfId="0" applyNumberFormat="1" applyFont="1" applyFill="1" applyBorder="1" applyAlignment="1">
      <alignment horizontal="right" wrapText="1"/>
    </xf>
    <xf numFmtId="0" fontId="16" fillId="38" borderId="22" xfId="96" applyFont="1" applyFill="1" applyBorder="1" applyAlignment="1" applyProtection="1">
      <alignment horizontal="center" vertical="center" wrapText="1"/>
      <protection/>
    </xf>
    <xf numFmtId="0" fontId="104" fillId="38" borderId="22" xfId="0" applyFont="1" applyFill="1" applyBorder="1" applyAlignment="1">
      <alignment horizontal="center" vertical="center"/>
    </xf>
    <xf numFmtId="10" fontId="26" fillId="38" borderId="22" xfId="0" applyNumberFormat="1" applyFont="1" applyFill="1" applyBorder="1" applyAlignment="1">
      <alignment horizontal="center" vertical="center"/>
    </xf>
    <xf numFmtId="0" fontId="26" fillId="38" borderId="22" xfId="0" applyFont="1" applyFill="1" applyBorder="1" applyAlignment="1">
      <alignment horizontal="center" vertical="center"/>
    </xf>
    <xf numFmtId="1" fontId="28" fillId="38" borderId="22" xfId="90" applyNumberFormat="1" applyFont="1" applyFill="1" applyBorder="1" applyAlignment="1">
      <alignment horizontal="center" wrapText="1"/>
      <protection/>
    </xf>
    <xf numFmtId="2" fontId="26" fillId="38" borderId="22" xfId="0" applyNumberFormat="1" applyFont="1" applyFill="1" applyBorder="1" applyAlignment="1">
      <alignment horizontal="center" vertical="center"/>
    </xf>
    <xf numFmtId="1" fontId="26" fillId="38" borderId="22" xfId="0" applyNumberFormat="1" applyFont="1" applyFill="1" applyBorder="1" applyAlignment="1" applyProtection="1">
      <alignment horizontal="center" vertical="center"/>
      <protection/>
    </xf>
    <xf numFmtId="1" fontId="16" fillId="38" borderId="22" xfId="0" applyNumberFormat="1" applyFont="1" applyFill="1" applyBorder="1" applyAlignment="1">
      <alignment horizontal="center" vertical="center"/>
    </xf>
    <xf numFmtId="165" fontId="26" fillId="38" borderId="22" xfId="0" applyNumberFormat="1" applyFont="1" applyFill="1" applyBorder="1" applyAlignment="1">
      <alignment horizontal="center" vertical="center"/>
    </xf>
    <xf numFmtId="9" fontId="29" fillId="38" borderId="22" xfId="0" applyNumberFormat="1" applyFont="1" applyFill="1" applyBorder="1" applyAlignment="1">
      <alignment horizontal="center" vertical="center"/>
    </xf>
    <xf numFmtId="0" fontId="16" fillId="38" borderId="19" xfId="0" applyFont="1" applyFill="1" applyBorder="1" applyAlignment="1">
      <alignment horizontal="center" vertical="center"/>
    </xf>
    <xf numFmtId="0" fontId="26" fillId="38" borderId="19" xfId="0" applyFont="1" applyFill="1" applyBorder="1" applyAlignment="1">
      <alignment horizontal="center" vertical="center"/>
    </xf>
    <xf numFmtId="1" fontId="27" fillId="38" borderId="19" xfId="0" applyNumberFormat="1" applyFont="1" applyFill="1" applyBorder="1" applyAlignment="1">
      <alignment horizontal="right" wrapText="1"/>
    </xf>
    <xf numFmtId="0" fontId="16" fillId="38" borderId="19" xfId="96" applyFont="1" applyFill="1" applyBorder="1" applyAlignment="1" applyProtection="1">
      <alignment horizontal="center" vertical="center" wrapText="1"/>
      <protection/>
    </xf>
    <xf numFmtId="0" fontId="104" fillId="38" borderId="19" xfId="0" applyFont="1" applyFill="1" applyBorder="1" applyAlignment="1">
      <alignment horizontal="center" vertical="center"/>
    </xf>
    <xf numFmtId="10" fontId="26" fillId="38" borderId="19" xfId="0" applyNumberFormat="1" applyFont="1" applyFill="1" applyBorder="1" applyAlignment="1">
      <alignment horizontal="center" vertical="center"/>
    </xf>
    <xf numFmtId="1" fontId="28" fillId="38" borderId="19" xfId="90" applyNumberFormat="1" applyFont="1" applyFill="1" applyBorder="1" applyAlignment="1">
      <alignment horizontal="center" wrapText="1"/>
      <protection/>
    </xf>
    <xf numFmtId="2" fontId="26" fillId="38" borderId="19" xfId="0" applyNumberFormat="1" applyFont="1" applyFill="1" applyBorder="1" applyAlignment="1">
      <alignment horizontal="center" vertical="center"/>
    </xf>
    <xf numFmtId="1" fontId="16" fillId="38" borderId="19" xfId="0" applyNumberFormat="1" applyFont="1" applyFill="1" applyBorder="1" applyAlignment="1">
      <alignment horizontal="center" vertical="center"/>
    </xf>
    <xf numFmtId="165" fontId="26" fillId="38" borderId="19" xfId="0" applyNumberFormat="1" applyFont="1" applyFill="1" applyBorder="1" applyAlignment="1">
      <alignment horizontal="center" vertical="center"/>
    </xf>
    <xf numFmtId="9" fontId="29" fillId="38" borderId="19" xfId="0" applyNumberFormat="1" applyFont="1" applyFill="1" applyBorder="1" applyAlignment="1">
      <alignment horizontal="center" vertical="center"/>
    </xf>
    <xf numFmtId="1" fontId="26" fillId="38" borderId="23" xfId="96" applyNumberFormat="1" applyFont="1" applyFill="1" applyBorder="1" applyAlignment="1" applyProtection="1">
      <alignment horizontal="center" vertical="center"/>
      <protection/>
    </xf>
    <xf numFmtId="0" fontId="16" fillId="38" borderId="23" xfId="0" applyFont="1" applyFill="1" applyBorder="1" applyAlignment="1">
      <alignment horizontal="center" vertical="center"/>
    </xf>
    <xf numFmtId="3" fontId="26" fillId="38" borderId="23" xfId="96" applyNumberFormat="1" applyFont="1" applyFill="1" applyBorder="1" applyAlignment="1" applyProtection="1">
      <alignment horizontal="center" vertical="center"/>
      <protection/>
    </xf>
    <xf numFmtId="0" fontId="26" fillId="38" borderId="23" xfId="0" applyFont="1" applyFill="1" applyBorder="1" applyAlignment="1">
      <alignment horizontal="center" vertical="center"/>
    </xf>
    <xf numFmtId="1" fontId="27" fillId="38" borderId="23" xfId="0" applyNumberFormat="1" applyFont="1" applyFill="1" applyBorder="1" applyAlignment="1">
      <alignment horizontal="right" wrapText="1"/>
    </xf>
    <xf numFmtId="0" fontId="16" fillId="38" borderId="23" xfId="96" applyFont="1" applyFill="1" applyBorder="1" applyAlignment="1" applyProtection="1">
      <alignment horizontal="center" vertical="center" wrapText="1"/>
      <protection/>
    </xf>
    <xf numFmtId="0" fontId="104" fillId="38" borderId="23" xfId="0" applyFont="1" applyFill="1" applyBorder="1" applyAlignment="1">
      <alignment horizontal="center" vertical="center"/>
    </xf>
    <xf numFmtId="10" fontId="26" fillId="38" borderId="23" xfId="0" applyNumberFormat="1" applyFont="1" applyFill="1" applyBorder="1" applyAlignment="1">
      <alignment horizontal="center" vertical="center"/>
    </xf>
    <xf numFmtId="1" fontId="28" fillId="38" borderId="23" xfId="90" applyNumberFormat="1" applyFont="1" applyFill="1" applyBorder="1" applyAlignment="1">
      <alignment horizontal="center" wrapText="1"/>
      <protection/>
    </xf>
    <xf numFmtId="2" fontId="26" fillId="38" borderId="23" xfId="0" applyNumberFormat="1" applyFont="1" applyFill="1" applyBorder="1" applyAlignment="1">
      <alignment horizontal="center" vertical="center"/>
    </xf>
    <xf numFmtId="1" fontId="26" fillId="38" borderId="23" xfId="0" applyNumberFormat="1" applyFont="1" applyFill="1" applyBorder="1" applyAlignment="1" applyProtection="1">
      <alignment horizontal="center" vertical="center"/>
      <protection/>
    </xf>
    <xf numFmtId="1" fontId="16" fillId="38" borderId="23" xfId="0" applyNumberFormat="1" applyFont="1" applyFill="1" applyBorder="1" applyAlignment="1">
      <alignment horizontal="center" vertical="center"/>
    </xf>
    <xf numFmtId="165" fontId="26" fillId="38" borderId="23" xfId="0" applyNumberFormat="1" applyFont="1" applyFill="1" applyBorder="1" applyAlignment="1">
      <alignment horizontal="center" vertical="center"/>
    </xf>
    <xf numFmtId="9" fontId="29" fillId="38" borderId="23" xfId="0" applyNumberFormat="1" applyFont="1" applyFill="1" applyBorder="1" applyAlignment="1">
      <alignment horizontal="center" vertical="center"/>
    </xf>
    <xf numFmtId="0" fontId="16" fillId="38" borderId="23" xfId="0" applyNumberFormat="1" applyFont="1" applyFill="1" applyBorder="1" applyAlignment="1" applyProtection="1">
      <alignment horizontal="center" vertical="center"/>
      <protection/>
    </xf>
    <xf numFmtId="49" fontId="109" fillId="0" borderId="24" xfId="0" applyNumberFormat="1" applyFont="1" applyBorder="1" applyAlignment="1">
      <alignment horizontal="left"/>
    </xf>
    <xf numFmtId="0" fontId="9" fillId="38" borderId="17" xfId="0" applyFont="1" applyFill="1" applyBorder="1" applyAlignment="1">
      <alignment horizontal="center" vertical="center"/>
    </xf>
    <xf numFmtId="1" fontId="24" fillId="38" borderId="17" xfId="0" applyNumberFormat="1" applyFont="1" applyFill="1" applyBorder="1" applyAlignment="1">
      <alignment horizontal="center" wrapText="1"/>
    </xf>
    <xf numFmtId="3" fontId="9" fillId="38" borderId="17" xfId="0" applyNumberFormat="1" applyFont="1" applyFill="1" applyBorder="1" applyAlignment="1" applyProtection="1">
      <alignment horizontal="center" vertical="center"/>
      <protection/>
    </xf>
    <xf numFmtId="0" fontId="9" fillId="38" borderId="17" xfId="0" applyNumberFormat="1" applyFont="1" applyFill="1" applyBorder="1" applyAlignment="1" applyProtection="1">
      <alignment horizontal="center" vertical="center"/>
      <protection/>
    </xf>
    <xf numFmtId="3" fontId="9" fillId="38" borderId="17" xfId="0" applyNumberFormat="1" applyFont="1" applyFill="1" applyBorder="1" applyAlignment="1">
      <alignment horizontal="center" vertical="center"/>
    </xf>
    <xf numFmtId="1" fontId="103" fillId="38" borderId="17" xfId="0" applyNumberFormat="1" applyFont="1" applyFill="1" applyBorder="1" applyAlignment="1">
      <alignment horizontal="center" vertical="center"/>
    </xf>
    <xf numFmtId="3" fontId="9" fillId="38" borderId="17" xfId="0" applyNumberFormat="1" applyFont="1" applyFill="1" applyBorder="1" applyAlignment="1" applyProtection="1">
      <alignment horizontal="center" vertical="center" wrapText="1"/>
      <protection/>
    </xf>
    <xf numFmtId="3" fontId="9" fillId="38" borderId="17" xfId="0" applyNumberFormat="1" applyFont="1" applyFill="1" applyBorder="1" applyAlignment="1" applyProtection="1">
      <alignment horizontal="center" vertical="top" wrapText="1"/>
      <protection/>
    </xf>
    <xf numFmtId="0" fontId="9" fillId="38" borderId="17" xfId="0" applyNumberFormat="1" applyFont="1" applyFill="1" applyBorder="1" applyAlignment="1" applyProtection="1">
      <alignment horizontal="center" vertical="center" wrapText="1"/>
      <protection/>
    </xf>
    <xf numFmtId="3" fontId="15" fillId="38" borderId="17" xfId="98" applyNumberFormat="1" applyFont="1" applyFill="1" applyBorder="1" applyAlignment="1">
      <alignment horizontal="center" vertical="center"/>
      <protection/>
    </xf>
    <xf numFmtId="0" fontId="15" fillId="38" borderId="17" xfId="98" applyFont="1" applyFill="1" applyBorder="1" applyAlignment="1">
      <alignment horizontal="center" vertical="center"/>
      <protection/>
    </xf>
    <xf numFmtId="0" fontId="10" fillId="38" borderId="0" xfId="0" applyFont="1" applyFill="1" applyBorder="1" applyAlignment="1">
      <alignment horizontal="center" vertical="center"/>
    </xf>
    <xf numFmtId="1" fontId="4" fillId="0" borderId="16" xfId="0" applyNumberFormat="1" applyFont="1" applyBorder="1" applyAlignment="1">
      <alignment horizontal="center" vertical="center" wrapText="1"/>
    </xf>
    <xf numFmtId="1" fontId="7" fillId="34" borderId="14" xfId="0" applyNumberFormat="1" applyFont="1" applyFill="1" applyBorder="1" applyAlignment="1" applyProtection="1">
      <alignment horizontal="center" vertical="center" wrapText="1"/>
      <protection/>
    </xf>
    <xf numFmtId="1" fontId="7" fillId="34" borderId="0" xfId="0" applyNumberFormat="1" applyFont="1" applyFill="1" applyBorder="1" applyAlignment="1" applyProtection="1">
      <alignment horizontal="center" vertical="center" wrapText="1"/>
      <protection/>
    </xf>
    <xf numFmtId="1" fontId="15" fillId="0" borderId="0" xfId="99" applyNumberFormat="1" applyFont="1" applyBorder="1" applyAlignment="1">
      <alignment vertical="center"/>
      <protection/>
    </xf>
    <xf numFmtId="1" fontId="0" fillId="0" borderId="0" xfId="0" applyNumberFormat="1" applyBorder="1" applyAlignment="1">
      <alignment horizontal="center" vertical="center"/>
    </xf>
    <xf numFmtId="1" fontId="18" fillId="0" borderId="0" xfId="0" applyNumberFormat="1" applyFont="1" applyFill="1" applyBorder="1" applyAlignment="1" applyProtection="1">
      <alignment horizontal="center" vertical="center" wrapText="1"/>
      <protection/>
    </xf>
    <xf numFmtId="1" fontId="9" fillId="0" borderId="0" xfId="0" applyNumberFormat="1" applyFont="1" applyBorder="1" applyAlignment="1">
      <alignment horizontal="center" vertical="center"/>
    </xf>
    <xf numFmtId="1" fontId="0" fillId="0" borderId="0" xfId="0" applyNumberFormat="1" applyAlignment="1">
      <alignment/>
    </xf>
    <xf numFmtId="49" fontId="109" fillId="38" borderId="24" xfId="0" applyNumberFormat="1" applyFont="1" applyFill="1" applyBorder="1" applyAlignment="1">
      <alignment horizontal="left"/>
    </xf>
    <xf numFmtId="1" fontId="108" fillId="38" borderId="17" xfId="0" applyNumberFormat="1" applyFont="1" applyFill="1" applyBorder="1" applyAlignment="1">
      <alignment horizontal="right"/>
    </xf>
    <xf numFmtId="0" fontId="15" fillId="38" borderId="10" xfId="0" applyFont="1" applyFill="1" applyBorder="1" applyAlignment="1">
      <alignment horizontal="center" vertical="center"/>
    </xf>
    <xf numFmtId="0" fontId="9" fillId="38" borderId="10" xfId="0" applyFont="1" applyFill="1" applyBorder="1" applyAlignment="1">
      <alignment horizontal="center" vertical="center"/>
    </xf>
    <xf numFmtId="1" fontId="15" fillId="38" borderId="10" xfId="90" applyNumberFormat="1" applyFont="1" applyFill="1" applyBorder="1" applyAlignment="1">
      <alignment horizontal="center" vertical="center"/>
      <protection/>
    </xf>
    <xf numFmtId="3" fontId="18" fillId="38" borderId="17" xfId="0" applyNumberFormat="1" applyFont="1" applyFill="1" applyBorder="1" applyAlignment="1" applyProtection="1">
      <alignment horizontal="center" vertical="center" wrapText="1"/>
      <protection/>
    </xf>
    <xf numFmtId="0" fontId="18" fillId="38" borderId="17" xfId="0" applyNumberFormat="1" applyFont="1" applyFill="1" applyBorder="1" applyAlignment="1" applyProtection="1">
      <alignment horizontal="center" vertical="center" wrapText="1"/>
      <protection/>
    </xf>
    <xf numFmtId="0" fontId="15" fillId="38" borderId="10" xfId="99" applyFont="1" applyFill="1" applyBorder="1" applyAlignment="1">
      <alignment horizontal="center" vertical="center"/>
      <protection/>
    </xf>
    <xf numFmtId="0" fontId="18" fillId="38" borderId="10" xfId="0" applyNumberFormat="1" applyFont="1" applyFill="1" applyBorder="1" applyAlignment="1" applyProtection="1">
      <alignment horizontal="center" vertical="center" wrapText="1"/>
      <protection/>
    </xf>
    <xf numFmtId="0" fontId="110" fillId="38" borderId="17" xfId="0" applyFont="1" applyFill="1" applyBorder="1" applyAlignment="1">
      <alignment horizontal="center" vertical="center"/>
    </xf>
    <xf numFmtId="0" fontId="30" fillId="38" borderId="17" xfId="99" applyFont="1" applyFill="1" applyBorder="1" applyAlignment="1">
      <alignment horizontal="center" vertical="center"/>
      <protection/>
    </xf>
    <xf numFmtId="0" fontId="0" fillId="38" borderId="0" xfId="0" applyFill="1" applyBorder="1" applyAlignment="1">
      <alignment/>
    </xf>
    <xf numFmtId="0" fontId="105" fillId="38" borderId="17" xfId="0" applyFont="1" applyFill="1" applyBorder="1" applyAlignment="1">
      <alignment/>
    </xf>
    <xf numFmtId="0" fontId="9" fillId="38" borderId="10" xfId="0" applyNumberFormat="1" applyFont="1" applyFill="1" applyBorder="1" applyAlignment="1" applyProtection="1">
      <alignment horizontal="center" vertical="center"/>
      <protection/>
    </xf>
    <xf numFmtId="3" fontId="15" fillId="38" borderId="17" xfId="90" applyNumberFormat="1" applyFont="1" applyFill="1" applyBorder="1" applyAlignment="1">
      <alignment horizontal="center"/>
      <protection/>
    </xf>
    <xf numFmtId="1" fontId="15" fillId="38" borderId="17" xfId="90" applyNumberFormat="1" applyFont="1" applyFill="1" applyBorder="1" applyAlignment="1">
      <alignment horizontal="center"/>
      <protection/>
    </xf>
    <xf numFmtId="1" fontId="15" fillId="38" borderId="10" xfId="90" applyNumberFormat="1" applyFont="1" applyFill="1" applyBorder="1" applyAlignment="1">
      <alignment horizontal="center"/>
      <protection/>
    </xf>
    <xf numFmtId="0" fontId="25" fillId="38" borderId="0" xfId="0" applyFont="1" applyFill="1" applyAlignment="1">
      <alignment horizontal="center" vertical="center"/>
    </xf>
    <xf numFmtId="9" fontId="25" fillId="38" borderId="0" xfId="0" applyNumberFormat="1" applyFont="1" applyFill="1" applyBorder="1" applyAlignment="1">
      <alignment horizontal="center" vertical="center"/>
    </xf>
    <xf numFmtId="1" fontId="30" fillId="38" borderId="17" xfId="90" applyNumberFormat="1" applyFont="1" applyFill="1" applyBorder="1" applyAlignment="1">
      <alignment horizontal="center"/>
      <protection/>
    </xf>
    <xf numFmtId="0" fontId="9" fillId="38" borderId="10" xfId="0" applyNumberFormat="1" applyFont="1" applyFill="1" applyBorder="1" applyAlignment="1" applyProtection="1">
      <alignment horizontal="center" vertical="center" wrapText="1"/>
      <protection/>
    </xf>
    <xf numFmtId="0" fontId="0" fillId="38" borderId="0" xfId="0" applyFill="1" applyAlignment="1">
      <alignment/>
    </xf>
    <xf numFmtId="0" fontId="26" fillId="38" borderId="17" xfId="0" applyNumberFormat="1" applyFont="1" applyFill="1" applyBorder="1" applyAlignment="1" applyProtection="1">
      <alignment horizontal="left" vertical="center" wrapText="1"/>
      <protection/>
    </xf>
    <xf numFmtId="3" fontId="24" fillId="38" borderId="17" xfId="0" applyNumberFormat="1" applyFont="1" applyFill="1" applyBorder="1" applyAlignment="1">
      <alignment horizontal="center" wrapText="1"/>
    </xf>
    <xf numFmtId="0" fontId="0" fillId="38" borderId="17" xfId="0" applyFill="1" applyBorder="1" applyAlignment="1">
      <alignment horizontal="center" vertical="center"/>
    </xf>
    <xf numFmtId="3" fontId="15" fillId="38" borderId="17" xfId="90" applyNumberFormat="1" applyFont="1" applyFill="1" applyBorder="1" applyAlignment="1">
      <alignment horizontal="center" wrapText="1"/>
      <protection/>
    </xf>
    <xf numFmtId="1" fontId="15" fillId="38" borderId="17" xfId="90" applyNumberFormat="1" applyFont="1" applyFill="1" applyBorder="1" applyAlignment="1">
      <alignment horizontal="center" wrapText="1"/>
      <protection/>
    </xf>
    <xf numFmtId="1" fontId="15" fillId="38" borderId="10" xfId="90" applyNumberFormat="1" applyFont="1" applyFill="1" applyBorder="1" applyAlignment="1">
      <alignment horizontal="center" wrapText="1"/>
      <protection/>
    </xf>
    <xf numFmtId="3" fontId="9" fillId="38" borderId="17" xfId="0" applyNumberFormat="1" applyFont="1" applyFill="1" applyBorder="1" applyAlignment="1" applyProtection="1">
      <alignment horizontal="center" vertical="top"/>
      <protection/>
    </xf>
    <xf numFmtId="3" fontId="102" fillId="38" borderId="17" xfId="0" applyNumberFormat="1" applyFont="1" applyFill="1" applyBorder="1" applyAlignment="1">
      <alignment horizontal="center" vertical="center"/>
    </xf>
    <xf numFmtId="0" fontId="102" fillId="38" borderId="17" xfId="0" applyFont="1" applyFill="1" applyBorder="1" applyAlignment="1">
      <alignment horizontal="center" vertical="center"/>
    </xf>
    <xf numFmtId="0" fontId="102" fillId="38" borderId="10" xfId="0" applyFont="1" applyFill="1" applyBorder="1" applyAlignment="1">
      <alignment horizontal="center" vertical="center"/>
    </xf>
    <xf numFmtId="1" fontId="30" fillId="38" borderId="17" xfId="90" applyNumberFormat="1" applyFont="1" applyFill="1" applyBorder="1" applyAlignment="1">
      <alignment horizontal="center" wrapText="1"/>
      <protection/>
    </xf>
    <xf numFmtId="0" fontId="26" fillId="38" borderId="17" xfId="0" applyFont="1" applyFill="1" applyBorder="1" applyAlignment="1">
      <alignment horizontal="center"/>
    </xf>
    <xf numFmtId="0" fontId="18" fillId="38" borderId="17" xfId="0" applyNumberFormat="1" applyFont="1" applyFill="1" applyBorder="1" applyAlignment="1" applyProtection="1">
      <alignment horizontal="center" wrapText="1"/>
      <protection/>
    </xf>
    <xf numFmtId="0" fontId="105" fillId="38" borderId="17" xfId="0" applyFont="1" applyFill="1" applyBorder="1" applyAlignment="1">
      <alignment horizontal="center"/>
    </xf>
    <xf numFmtId="0" fontId="16" fillId="38" borderId="17" xfId="0" applyFont="1" applyFill="1" applyBorder="1" applyAlignment="1">
      <alignment horizontal="center"/>
    </xf>
    <xf numFmtId="3" fontId="18" fillId="38" borderId="17" xfId="0" applyNumberFormat="1" applyFont="1" applyFill="1" applyBorder="1" applyAlignment="1" applyProtection="1">
      <alignment horizontal="center" wrapText="1"/>
      <protection/>
    </xf>
    <xf numFmtId="0" fontId="16" fillId="38" borderId="17" xfId="96" applyFont="1" applyFill="1" applyBorder="1" applyAlignment="1" applyProtection="1">
      <alignment horizontal="center" wrapText="1"/>
      <protection/>
    </xf>
    <xf numFmtId="0" fontId="104" fillId="38" borderId="17" xfId="0" applyFont="1" applyFill="1" applyBorder="1" applyAlignment="1">
      <alignment horizontal="center"/>
    </xf>
    <xf numFmtId="3" fontId="15" fillId="38" borderId="17" xfId="99" applyNumberFormat="1" applyFont="1" applyFill="1" applyBorder="1" applyAlignment="1">
      <alignment horizontal="center"/>
      <protection/>
    </xf>
    <xf numFmtId="10" fontId="26" fillId="38" borderId="17" xfId="0" applyNumberFormat="1" applyFont="1" applyFill="1" applyBorder="1" applyAlignment="1">
      <alignment horizontal="center"/>
    </xf>
    <xf numFmtId="2" fontId="26" fillId="38" borderId="17" xfId="0" applyNumberFormat="1" applyFont="1" applyFill="1" applyBorder="1" applyAlignment="1">
      <alignment horizontal="center"/>
    </xf>
    <xf numFmtId="1" fontId="16" fillId="38" borderId="17" xfId="0" applyNumberFormat="1" applyFont="1" applyFill="1" applyBorder="1" applyAlignment="1">
      <alignment horizontal="center"/>
    </xf>
    <xf numFmtId="165" fontId="26" fillId="38" borderId="17" xfId="0" applyNumberFormat="1" applyFont="1" applyFill="1" applyBorder="1" applyAlignment="1">
      <alignment horizontal="center"/>
    </xf>
    <xf numFmtId="9" fontId="29" fillId="38" borderId="17" xfId="0" applyNumberFormat="1" applyFont="1" applyFill="1" applyBorder="1" applyAlignment="1">
      <alignment horizontal="center"/>
    </xf>
    <xf numFmtId="0" fontId="103" fillId="38" borderId="17" xfId="0" applyFont="1" applyFill="1" applyBorder="1" applyAlignment="1">
      <alignment horizontal="center"/>
    </xf>
    <xf numFmtId="9" fontId="25" fillId="38" borderId="0" xfId="0" applyNumberFormat="1" applyFont="1" applyFill="1" applyBorder="1" applyAlignment="1">
      <alignment horizontal="center"/>
    </xf>
    <xf numFmtId="0" fontId="0" fillId="38" borderId="0" xfId="0" applyFill="1" applyAlignment="1">
      <alignment horizontal="center"/>
    </xf>
    <xf numFmtId="0" fontId="30" fillId="38" borderId="17" xfId="99" applyFont="1" applyFill="1" applyBorder="1" applyAlignment="1">
      <alignment vertical="center"/>
      <protection/>
    </xf>
    <xf numFmtId="0" fontId="18" fillId="38" borderId="0" xfId="0" applyNumberFormat="1" applyFont="1" applyFill="1" applyBorder="1" applyAlignment="1" applyProtection="1">
      <alignment horizontal="center" vertical="center" wrapText="1"/>
      <protection/>
    </xf>
    <xf numFmtId="0" fontId="18" fillId="38" borderId="0" xfId="0" applyNumberFormat="1" applyFont="1" applyFill="1" applyBorder="1" applyAlignment="1" applyProtection="1">
      <alignment horizontal="left" vertical="center" wrapText="1"/>
      <protection/>
    </xf>
    <xf numFmtId="0" fontId="18" fillId="38" borderId="0" xfId="0" applyNumberFormat="1" applyFont="1" applyFill="1" applyBorder="1" applyAlignment="1" applyProtection="1">
      <alignment horizontal="center" vertical="center" wrapText="1"/>
      <protection/>
    </xf>
    <xf numFmtId="0" fontId="10" fillId="38" borderId="0" xfId="96" applyFont="1" applyFill="1" applyBorder="1" applyAlignment="1" applyProtection="1">
      <alignment horizontal="center" vertical="center" wrapText="1"/>
      <protection/>
    </xf>
    <xf numFmtId="164" fontId="18" fillId="38" borderId="0" xfId="0" applyNumberFormat="1" applyFont="1" applyFill="1" applyBorder="1" applyAlignment="1" applyProtection="1">
      <alignment horizontal="center" vertical="center" wrapText="1"/>
      <protection/>
    </xf>
    <xf numFmtId="0" fontId="15" fillId="38" borderId="0" xfId="99" applyFont="1" applyFill="1" applyBorder="1" applyAlignment="1">
      <alignment vertical="center"/>
      <protection/>
    </xf>
    <xf numFmtId="1" fontId="15" fillId="38" borderId="0" xfId="99" applyNumberFormat="1" applyFont="1" applyFill="1" applyBorder="1" applyAlignment="1">
      <alignment vertical="center"/>
      <protection/>
    </xf>
    <xf numFmtId="0" fontId="10" fillId="38" borderId="25" xfId="0" applyFont="1" applyFill="1" applyBorder="1" applyAlignment="1">
      <alignment horizontal="center" vertical="center"/>
    </xf>
    <xf numFmtId="2" fontId="9" fillId="38" borderId="0" xfId="0" applyNumberFormat="1" applyFont="1" applyFill="1" applyBorder="1" applyAlignment="1">
      <alignment horizontal="center" vertical="center"/>
    </xf>
    <xf numFmtId="1" fontId="9" fillId="38" borderId="0" xfId="0" applyNumberFormat="1" applyFont="1" applyFill="1" applyBorder="1" applyAlignment="1" applyProtection="1">
      <alignment horizontal="center" vertical="center" wrapText="1"/>
      <protection/>
    </xf>
    <xf numFmtId="1" fontId="24" fillId="38" borderId="26" xfId="0" applyNumberFormat="1" applyFont="1" applyFill="1" applyBorder="1" applyAlignment="1">
      <alignment horizontal="right" wrapText="1"/>
    </xf>
    <xf numFmtId="1" fontId="10" fillId="38" borderId="0" xfId="0" applyNumberFormat="1" applyFont="1" applyFill="1" applyBorder="1" applyAlignment="1">
      <alignment horizontal="center" vertical="center"/>
    </xf>
    <xf numFmtId="165" fontId="9" fillId="38" borderId="0" xfId="0" applyNumberFormat="1" applyFont="1" applyFill="1" applyBorder="1" applyAlignment="1">
      <alignment horizontal="center" vertical="center"/>
    </xf>
    <xf numFmtId="0" fontId="103" fillId="38" borderId="0" xfId="0" applyFont="1" applyFill="1" applyAlignment="1">
      <alignment horizontal="center" vertical="center"/>
    </xf>
    <xf numFmtId="0" fontId="102" fillId="38" borderId="0" xfId="0" applyFont="1" applyFill="1" applyBorder="1" applyAlignment="1">
      <alignment horizontal="center" vertical="center"/>
    </xf>
    <xf numFmtId="3" fontId="15" fillId="38" borderId="10" xfId="99" applyNumberFormat="1" applyFont="1" applyFill="1" applyBorder="1" applyAlignment="1">
      <alignment horizontal="center"/>
      <protection/>
    </xf>
    <xf numFmtId="49" fontId="109" fillId="0" borderId="27" xfId="0" applyNumberFormat="1" applyFont="1" applyBorder="1" applyAlignment="1">
      <alignment horizontal="left"/>
    </xf>
    <xf numFmtId="1" fontId="24" fillId="0" borderId="19" xfId="0" applyNumberFormat="1" applyFont="1" applyBorder="1" applyAlignment="1">
      <alignment horizontal="center" wrapText="1"/>
    </xf>
    <xf numFmtId="0" fontId="16" fillId="0" borderId="19" xfId="0" applyNumberFormat="1" applyFont="1" applyFill="1" applyBorder="1" applyAlignment="1" applyProtection="1">
      <alignment horizontal="center" vertical="center"/>
      <protection/>
    </xf>
    <xf numFmtId="3" fontId="9" fillId="0" borderId="19" xfId="0" applyNumberFormat="1" applyFont="1" applyFill="1" applyBorder="1" applyAlignment="1" applyProtection="1">
      <alignment horizontal="center" vertical="center"/>
      <protection/>
    </xf>
    <xf numFmtId="0" fontId="9" fillId="0" borderId="19" xfId="0" applyNumberFormat="1" applyFont="1" applyFill="1" applyBorder="1" applyAlignment="1" applyProtection="1">
      <alignment horizontal="center" vertical="center"/>
      <protection/>
    </xf>
    <xf numFmtId="0" fontId="9" fillId="0" borderId="28" xfId="0" applyFont="1" applyBorder="1" applyAlignment="1">
      <alignment horizontal="center" vertical="center"/>
    </xf>
    <xf numFmtId="1" fontId="26" fillId="0" borderId="19" xfId="0" applyNumberFormat="1" applyFont="1" applyFill="1" applyBorder="1" applyAlignment="1" applyProtection="1">
      <alignment horizontal="center" vertical="center"/>
      <protection/>
    </xf>
    <xf numFmtId="1" fontId="103" fillId="0" borderId="29" xfId="0" applyNumberFormat="1" applyFont="1" applyBorder="1" applyAlignment="1">
      <alignment horizontal="center" vertical="center"/>
    </xf>
    <xf numFmtId="1" fontId="103" fillId="38" borderId="30" xfId="0" applyNumberFormat="1" applyFont="1" applyFill="1" applyBorder="1" applyAlignment="1">
      <alignment horizontal="center" vertical="center"/>
    </xf>
    <xf numFmtId="49" fontId="109" fillId="38" borderId="31" xfId="0" applyNumberFormat="1" applyFont="1" applyFill="1" applyBorder="1" applyAlignment="1">
      <alignment horizontal="left"/>
    </xf>
    <xf numFmtId="1" fontId="108" fillId="38" borderId="22" xfId="0" applyNumberFormat="1" applyFont="1" applyFill="1" applyBorder="1" applyAlignment="1">
      <alignment horizontal="right"/>
    </xf>
    <xf numFmtId="49" fontId="109" fillId="38" borderId="32" xfId="0" applyNumberFormat="1" applyFont="1" applyFill="1" applyBorder="1" applyAlignment="1">
      <alignment horizontal="left"/>
    </xf>
    <xf numFmtId="1" fontId="108" fillId="38" borderId="23" xfId="0" applyNumberFormat="1" applyFont="1" applyFill="1" applyBorder="1" applyAlignment="1">
      <alignment horizontal="right"/>
    </xf>
    <xf numFmtId="1" fontId="24" fillId="38" borderId="33" xfId="0" applyNumberFormat="1" applyFont="1" applyFill="1" applyBorder="1" applyAlignment="1">
      <alignment horizontal="center" wrapText="1"/>
    </xf>
    <xf numFmtId="0" fontId="16" fillId="38" borderId="33" xfId="0" applyNumberFormat="1" applyFont="1" applyFill="1" applyBorder="1" applyAlignment="1" applyProtection="1">
      <alignment horizontal="center" vertical="center"/>
      <protection/>
    </xf>
    <xf numFmtId="0" fontId="16" fillId="38" borderId="33" xfId="0" applyFont="1" applyFill="1" applyBorder="1" applyAlignment="1">
      <alignment horizontal="center" vertical="center"/>
    </xf>
    <xf numFmtId="1" fontId="27" fillId="38" borderId="33" xfId="0" applyNumberFormat="1" applyFont="1" applyFill="1" applyBorder="1" applyAlignment="1">
      <alignment horizontal="right" wrapText="1"/>
    </xf>
    <xf numFmtId="0" fontId="16" fillId="38" borderId="33" xfId="96" applyFont="1" applyFill="1" applyBorder="1" applyAlignment="1" applyProtection="1">
      <alignment horizontal="center" vertical="center" wrapText="1"/>
      <protection/>
    </xf>
    <xf numFmtId="0" fontId="104" fillId="38" borderId="33" xfId="0" applyFont="1" applyFill="1" applyBorder="1" applyAlignment="1">
      <alignment horizontal="center" vertical="center"/>
    </xf>
    <xf numFmtId="10" fontId="26" fillId="38" borderId="33" xfId="0" applyNumberFormat="1" applyFont="1" applyFill="1" applyBorder="1" applyAlignment="1">
      <alignment horizontal="center" vertical="center"/>
    </xf>
    <xf numFmtId="0" fontId="26" fillId="38" borderId="33" xfId="0" applyFont="1" applyFill="1" applyBorder="1" applyAlignment="1">
      <alignment horizontal="center" vertical="center"/>
    </xf>
    <xf numFmtId="1" fontId="28" fillId="38" borderId="33" xfId="90" applyNumberFormat="1" applyFont="1" applyFill="1" applyBorder="1" applyAlignment="1">
      <alignment horizontal="center" wrapText="1"/>
      <protection/>
    </xf>
    <xf numFmtId="2" fontId="26" fillId="38" borderId="33" xfId="0" applyNumberFormat="1" applyFont="1" applyFill="1" applyBorder="1" applyAlignment="1">
      <alignment horizontal="center" vertical="center"/>
    </xf>
    <xf numFmtId="1" fontId="26" fillId="38" borderId="33" xfId="0" applyNumberFormat="1" applyFont="1" applyFill="1" applyBorder="1" applyAlignment="1" applyProtection="1">
      <alignment horizontal="center" vertical="center"/>
      <protection/>
    </xf>
    <xf numFmtId="1" fontId="16" fillId="38" borderId="33" xfId="0" applyNumberFormat="1" applyFont="1" applyFill="1" applyBorder="1" applyAlignment="1">
      <alignment horizontal="center" vertical="center"/>
    </xf>
    <xf numFmtId="165" fontId="26" fillId="38" borderId="33" xfId="0" applyNumberFormat="1" applyFont="1" applyFill="1" applyBorder="1" applyAlignment="1">
      <alignment horizontal="center" vertical="center"/>
    </xf>
    <xf numFmtId="9" fontId="29" fillId="38" borderId="33" xfId="0" applyNumberFormat="1" applyFont="1" applyFill="1" applyBorder="1" applyAlignment="1">
      <alignment horizontal="center" vertical="center"/>
    </xf>
    <xf numFmtId="1" fontId="103" fillId="38" borderId="34" xfId="0" applyNumberFormat="1" applyFont="1" applyFill="1" applyBorder="1" applyAlignment="1">
      <alignment horizontal="center" vertical="center"/>
    </xf>
    <xf numFmtId="1" fontId="103" fillId="38" borderId="35" xfId="0" applyNumberFormat="1" applyFont="1" applyFill="1" applyBorder="1" applyAlignment="1">
      <alignment horizontal="center" vertical="center"/>
    </xf>
    <xf numFmtId="1" fontId="24" fillId="38" borderId="23" xfId="0" applyNumberFormat="1" applyFont="1" applyFill="1" applyBorder="1" applyAlignment="1">
      <alignment horizontal="center" wrapText="1"/>
    </xf>
    <xf numFmtId="1" fontId="26" fillId="38" borderId="23" xfId="96" applyNumberFormat="1" applyFont="1" applyFill="1" applyBorder="1" applyAlignment="1" applyProtection="1">
      <alignment horizontal="center" vertical="center" wrapText="1"/>
      <protection/>
    </xf>
    <xf numFmtId="3" fontId="9" fillId="38" borderId="23" xfId="0" applyNumberFormat="1" applyFont="1" applyFill="1" applyBorder="1" applyAlignment="1">
      <alignment horizontal="center" vertical="center"/>
    </xf>
    <xf numFmtId="3" fontId="26" fillId="38" borderId="23" xfId="96" applyNumberFormat="1" applyFont="1" applyFill="1" applyBorder="1" applyAlignment="1" applyProtection="1">
      <alignment horizontal="center" vertical="center" wrapText="1"/>
      <protection/>
    </xf>
    <xf numFmtId="0" fontId="9" fillId="38" borderId="23" xfId="0" applyFont="1" applyFill="1" applyBorder="1" applyAlignment="1">
      <alignment horizontal="center" vertical="center"/>
    </xf>
    <xf numFmtId="0" fontId="9" fillId="38" borderId="14" xfId="0" applyFont="1" applyFill="1" applyBorder="1" applyAlignment="1">
      <alignment horizontal="center" vertical="center"/>
    </xf>
    <xf numFmtId="1" fontId="26" fillId="38" borderId="23" xfId="0" applyNumberFormat="1" applyFont="1" applyFill="1" applyBorder="1" applyAlignment="1" applyProtection="1">
      <alignment horizontal="center" vertical="center" wrapText="1"/>
      <protection/>
    </xf>
    <xf numFmtId="1" fontId="103" fillId="38" borderId="36" xfId="0" applyNumberFormat="1" applyFont="1" applyFill="1" applyBorder="1" applyAlignment="1">
      <alignment horizontal="center" vertical="center"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3" fontId="9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37" xfId="0" applyFont="1" applyBorder="1" applyAlignment="1">
      <alignment horizontal="center" vertical="center"/>
    </xf>
    <xf numFmtId="1" fontId="24" fillId="38" borderId="22" xfId="0" applyNumberFormat="1" applyFont="1" applyFill="1" applyBorder="1" applyAlignment="1">
      <alignment horizontal="center" wrapText="1"/>
    </xf>
    <xf numFmtId="3" fontId="9" fillId="38" borderId="22" xfId="0" applyNumberFormat="1" applyFont="1" applyFill="1" applyBorder="1" applyAlignment="1" applyProtection="1">
      <alignment horizontal="center" vertical="center"/>
      <protection/>
    </xf>
    <xf numFmtId="0" fontId="9" fillId="38" borderId="22" xfId="0" applyNumberFormat="1" applyFont="1" applyFill="1" applyBorder="1" applyAlignment="1" applyProtection="1">
      <alignment horizontal="center" vertical="center"/>
      <protection/>
    </xf>
    <xf numFmtId="0" fontId="9" fillId="38" borderId="38" xfId="0" applyFont="1" applyFill="1" applyBorder="1" applyAlignment="1">
      <alignment horizontal="center" vertical="center"/>
    </xf>
    <xf numFmtId="1" fontId="26" fillId="38" borderId="22" xfId="0" applyNumberFormat="1" applyFont="1" applyFill="1" applyBorder="1" applyAlignment="1" applyProtection="1">
      <alignment horizontal="center" vertical="center" wrapText="1"/>
      <protection/>
    </xf>
    <xf numFmtId="1" fontId="103" fillId="38" borderId="39" xfId="0" applyNumberFormat="1" applyFont="1" applyFill="1" applyBorder="1" applyAlignment="1">
      <alignment horizontal="center" vertical="center"/>
    </xf>
    <xf numFmtId="1" fontId="26" fillId="38" borderId="22" xfId="96" applyNumberFormat="1" applyFont="1" applyFill="1" applyBorder="1" applyAlignment="1" applyProtection="1">
      <alignment horizontal="center" vertical="center" wrapText="1"/>
      <protection/>
    </xf>
    <xf numFmtId="3" fontId="9" fillId="38" borderId="22" xfId="0" applyNumberFormat="1" applyFont="1" applyFill="1" applyBorder="1" applyAlignment="1">
      <alignment horizontal="center" vertical="center"/>
    </xf>
    <xf numFmtId="3" fontId="26" fillId="38" borderId="22" xfId="96" applyNumberFormat="1" applyFont="1" applyFill="1" applyBorder="1" applyAlignment="1" applyProtection="1">
      <alignment horizontal="center" vertical="center" wrapText="1"/>
      <protection/>
    </xf>
    <xf numFmtId="0" fontId="9" fillId="38" borderId="22" xfId="0" applyFont="1" applyFill="1" applyBorder="1" applyAlignment="1">
      <alignment horizontal="center" vertical="center"/>
    </xf>
    <xf numFmtId="49" fontId="109" fillId="38" borderId="40" xfId="0" applyNumberFormat="1" applyFont="1" applyFill="1" applyBorder="1" applyAlignment="1">
      <alignment horizontal="left"/>
    </xf>
    <xf numFmtId="49" fontId="109" fillId="38" borderId="27" xfId="0" applyNumberFormat="1" applyFont="1" applyFill="1" applyBorder="1" applyAlignment="1">
      <alignment horizontal="left"/>
    </xf>
    <xf numFmtId="1" fontId="24" fillId="38" borderId="19" xfId="0" applyNumberFormat="1" applyFont="1" applyFill="1" applyBorder="1" applyAlignment="1">
      <alignment horizontal="center" wrapText="1"/>
    </xf>
    <xf numFmtId="1" fontId="108" fillId="38" borderId="33" xfId="0" applyNumberFormat="1" applyFont="1" applyFill="1" applyBorder="1" applyAlignment="1">
      <alignment horizontal="right"/>
    </xf>
    <xf numFmtId="1" fontId="108" fillId="38" borderId="19" xfId="0" applyNumberFormat="1" applyFont="1" applyFill="1" applyBorder="1" applyAlignment="1">
      <alignment horizontal="right"/>
    </xf>
    <xf numFmtId="0" fontId="16" fillId="38" borderId="19" xfId="0" applyNumberFormat="1" applyFont="1" applyFill="1" applyBorder="1" applyAlignment="1" applyProtection="1">
      <alignment horizontal="center" vertical="center" wrapText="1"/>
      <protection/>
    </xf>
    <xf numFmtId="0" fontId="16" fillId="38" borderId="23" xfId="0" applyNumberFormat="1" applyFont="1" applyFill="1" applyBorder="1" applyAlignment="1" applyProtection="1">
      <alignment horizontal="center" vertical="center" wrapText="1"/>
      <protection/>
    </xf>
    <xf numFmtId="1" fontId="106" fillId="38" borderId="33" xfId="96" applyNumberFormat="1" applyFont="1" applyFill="1" applyBorder="1" applyAlignment="1" applyProtection="1">
      <alignment horizontal="center" vertical="center" wrapText="1"/>
      <protection/>
    </xf>
    <xf numFmtId="1" fontId="26" fillId="38" borderId="19" xfId="96" applyNumberFormat="1" applyFont="1" applyFill="1" applyBorder="1" applyAlignment="1" applyProtection="1">
      <alignment horizontal="center" vertical="center" wrapText="1"/>
      <protection/>
    </xf>
    <xf numFmtId="0" fontId="16" fillId="38" borderId="22" xfId="0" applyNumberFormat="1" applyFont="1" applyFill="1" applyBorder="1" applyAlignment="1" applyProtection="1">
      <alignment horizontal="center" vertical="center" wrapText="1"/>
      <protection/>
    </xf>
    <xf numFmtId="3" fontId="9" fillId="38" borderId="19" xfId="0" applyNumberFormat="1" applyFont="1" applyFill="1" applyBorder="1" applyAlignment="1" applyProtection="1">
      <alignment horizontal="center" vertical="center"/>
      <protection/>
    </xf>
    <xf numFmtId="3" fontId="9" fillId="38" borderId="33" xfId="0" applyNumberFormat="1" applyFont="1" applyFill="1" applyBorder="1" applyAlignment="1">
      <alignment horizontal="center" vertical="center"/>
    </xf>
    <xf numFmtId="3" fontId="9" fillId="38" borderId="23" xfId="0" applyNumberFormat="1" applyFont="1" applyFill="1" applyBorder="1" applyAlignment="1" applyProtection="1">
      <alignment horizontal="center" vertical="center" wrapText="1"/>
      <protection/>
    </xf>
    <xf numFmtId="3" fontId="18" fillId="38" borderId="22" xfId="0" applyNumberFormat="1" applyFont="1" applyFill="1" applyBorder="1" applyAlignment="1" applyProtection="1">
      <alignment horizontal="center" vertical="center" wrapText="1"/>
      <protection/>
    </xf>
    <xf numFmtId="3" fontId="106" fillId="38" borderId="33" xfId="96" applyNumberFormat="1" applyFont="1" applyFill="1" applyBorder="1" applyAlignment="1" applyProtection="1">
      <alignment horizontal="center" vertical="center" wrapText="1"/>
      <protection/>
    </xf>
    <xf numFmtId="3" fontId="26" fillId="38" borderId="19" xfId="96" applyNumberFormat="1" applyFont="1" applyFill="1" applyBorder="1" applyAlignment="1" applyProtection="1">
      <alignment horizontal="center" vertical="center" wrapText="1"/>
      <protection/>
    </xf>
    <xf numFmtId="0" fontId="9" fillId="38" borderId="19" xfId="0" applyNumberFormat="1" applyFont="1" applyFill="1" applyBorder="1" applyAlignment="1" applyProtection="1">
      <alignment horizontal="center" vertical="center"/>
      <protection/>
    </xf>
    <xf numFmtId="0" fontId="9" fillId="38" borderId="33" xfId="0" applyFont="1" applyFill="1" applyBorder="1" applyAlignment="1">
      <alignment horizontal="center" vertical="center"/>
    </xf>
    <xf numFmtId="0" fontId="9" fillId="38" borderId="23" xfId="0" applyNumberFormat="1" applyFont="1" applyFill="1" applyBorder="1" applyAlignment="1" applyProtection="1">
      <alignment horizontal="center" vertical="center" wrapText="1"/>
      <protection/>
    </xf>
    <xf numFmtId="0" fontId="18" fillId="38" borderId="22" xfId="0" applyNumberFormat="1" applyFont="1" applyFill="1" applyBorder="1" applyAlignment="1" applyProtection="1">
      <alignment horizontal="center" vertical="center" wrapText="1"/>
      <protection/>
    </xf>
    <xf numFmtId="0" fontId="107" fillId="38" borderId="33" xfId="0" applyFont="1" applyFill="1" applyBorder="1" applyAlignment="1">
      <alignment horizontal="center" vertical="center"/>
    </xf>
    <xf numFmtId="0" fontId="9" fillId="38" borderId="41" xfId="0" applyFont="1" applyFill="1" applyBorder="1" applyAlignment="1">
      <alignment horizontal="center" vertical="center"/>
    </xf>
    <xf numFmtId="0" fontId="9" fillId="38" borderId="37" xfId="0" applyFont="1" applyFill="1" applyBorder="1" applyAlignment="1">
      <alignment horizontal="center" vertical="center"/>
    </xf>
    <xf numFmtId="0" fontId="9" fillId="38" borderId="38" xfId="0" applyNumberFormat="1" applyFont="1" applyFill="1" applyBorder="1" applyAlignment="1" applyProtection="1">
      <alignment horizontal="center" vertical="center" wrapText="1"/>
      <protection/>
    </xf>
    <xf numFmtId="0" fontId="15" fillId="38" borderId="38" xfId="99" applyFont="1" applyFill="1" applyBorder="1" applyAlignment="1">
      <alignment horizontal="center" vertical="center"/>
      <protection/>
    </xf>
    <xf numFmtId="1" fontId="26" fillId="38" borderId="19" xfId="0" applyNumberFormat="1" applyFont="1" applyFill="1" applyBorder="1" applyAlignment="1" applyProtection="1">
      <alignment horizontal="center" vertical="center" wrapText="1"/>
      <protection/>
    </xf>
    <xf numFmtId="1" fontId="106" fillId="38" borderId="33" xfId="0" applyNumberFormat="1" applyFont="1" applyFill="1" applyBorder="1" applyAlignment="1" applyProtection="1">
      <alignment horizontal="center" vertical="center" wrapText="1"/>
      <protection/>
    </xf>
    <xf numFmtId="1" fontId="103" fillId="38" borderId="29" xfId="0" applyNumberFormat="1" applyFont="1" applyFill="1" applyBorder="1" applyAlignment="1">
      <alignment horizontal="center" vertical="center"/>
    </xf>
    <xf numFmtId="0" fontId="103" fillId="38" borderId="30" xfId="0" applyFont="1" applyFill="1" applyBorder="1" applyAlignment="1">
      <alignment horizontal="center"/>
    </xf>
    <xf numFmtId="1" fontId="103" fillId="38" borderId="42" xfId="0" applyNumberFormat="1" applyFont="1" applyFill="1" applyBorder="1" applyAlignment="1">
      <alignment horizontal="center" vertical="center"/>
    </xf>
    <xf numFmtId="1" fontId="103" fillId="0" borderId="30" xfId="0" applyNumberFormat="1" applyFont="1" applyBorder="1" applyAlignment="1">
      <alignment horizontal="center" vertical="center"/>
    </xf>
    <xf numFmtId="1" fontId="26" fillId="38" borderId="22" xfId="96" applyNumberFormat="1" applyFont="1" applyFill="1" applyBorder="1" applyAlignment="1" applyProtection="1">
      <alignment horizontal="center" vertical="center"/>
      <protection/>
    </xf>
    <xf numFmtId="3" fontId="9" fillId="38" borderId="19" xfId="0" applyNumberFormat="1" applyFont="1" applyFill="1" applyBorder="1" applyAlignment="1" applyProtection="1">
      <alignment horizontal="center" vertical="center" wrapText="1"/>
      <protection/>
    </xf>
    <xf numFmtId="3" fontId="26" fillId="38" borderId="22" xfId="96" applyNumberFormat="1" applyFont="1" applyFill="1" applyBorder="1" applyAlignment="1" applyProtection="1">
      <alignment horizontal="center" vertical="center"/>
      <protection/>
    </xf>
    <xf numFmtId="0" fontId="9" fillId="38" borderId="19" xfId="0" applyNumberFormat="1" applyFont="1" applyFill="1" applyBorder="1" applyAlignment="1" applyProtection="1">
      <alignment horizontal="center" vertical="center" wrapText="1"/>
      <protection/>
    </xf>
    <xf numFmtId="0" fontId="9" fillId="38" borderId="14" xfId="0" applyNumberFormat="1" applyFont="1" applyFill="1" applyBorder="1" applyAlignment="1" applyProtection="1">
      <alignment horizontal="center" vertical="center" wrapText="1"/>
      <protection/>
    </xf>
    <xf numFmtId="1" fontId="15" fillId="38" borderId="38" xfId="90" applyNumberFormat="1" applyFont="1" applyFill="1" applyBorder="1" applyAlignment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vertical="center" wrapText="1"/>
      <protection/>
    </xf>
    <xf numFmtId="0" fontId="0" fillId="0" borderId="10" xfId="0" applyFill="1" applyBorder="1" applyAlignment="1">
      <alignment horizontal="center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43" xfId="0" applyNumberFormat="1" applyFont="1" applyFill="1" applyBorder="1" applyAlignment="1" applyProtection="1">
      <alignment horizontal="center" vertical="center" wrapText="1"/>
      <protection/>
    </xf>
    <xf numFmtId="0" fontId="4" fillId="0" borderId="4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5" fillId="38" borderId="0" xfId="99" applyFont="1" applyFill="1" applyBorder="1" applyAlignment="1">
      <alignment horizontal="left" vertical="center"/>
      <protection/>
    </xf>
    <xf numFmtId="0" fontId="8" fillId="37" borderId="45" xfId="0" applyFont="1" applyFill="1" applyBorder="1" applyAlignment="1">
      <alignment horizontal="center" vertical="center"/>
    </xf>
    <xf numFmtId="0" fontId="2" fillId="34" borderId="46" xfId="0" applyFont="1" applyFill="1" applyBorder="1" applyAlignment="1">
      <alignment horizontal="center" vertical="center" wrapText="1"/>
    </xf>
    <xf numFmtId="0" fontId="2" fillId="34" borderId="47" xfId="0" applyFont="1" applyFill="1" applyBorder="1" applyAlignment="1">
      <alignment horizontal="center" vertical="center" wrapText="1"/>
    </xf>
    <xf numFmtId="0" fontId="2" fillId="34" borderId="48" xfId="0" applyFont="1" applyFill="1" applyBorder="1" applyAlignment="1">
      <alignment horizontal="center" vertical="center" wrapText="1"/>
    </xf>
    <xf numFmtId="0" fontId="2" fillId="34" borderId="49" xfId="0" applyFont="1" applyFill="1" applyBorder="1" applyAlignment="1">
      <alignment horizontal="center" vertical="center" wrapText="1"/>
    </xf>
    <xf numFmtId="0" fontId="2" fillId="34" borderId="45" xfId="0" applyFont="1" applyFill="1" applyBorder="1" applyAlignment="1">
      <alignment horizontal="center" vertical="center" wrapText="1"/>
    </xf>
    <xf numFmtId="0" fontId="2" fillId="34" borderId="5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wrapText="1"/>
    </xf>
  </cellXfs>
  <cellStyles count="103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Hyperlink" xfId="51"/>
    <cellStyle name="Hyperlink 2" xfId="52"/>
    <cellStyle name="Hyperlink 2 2" xfId="53"/>
    <cellStyle name="Акцент1" xfId="54"/>
    <cellStyle name="Акцент1 2" xfId="55"/>
    <cellStyle name="Акцент2" xfId="56"/>
    <cellStyle name="Акцент2 2" xfId="57"/>
    <cellStyle name="Акцент3" xfId="58"/>
    <cellStyle name="Акцент3 2" xfId="59"/>
    <cellStyle name="Акцент4" xfId="60"/>
    <cellStyle name="Акцент4 2" xfId="61"/>
    <cellStyle name="Акцент5" xfId="62"/>
    <cellStyle name="Акцент5 2" xfId="63"/>
    <cellStyle name="Акцент6" xfId="64"/>
    <cellStyle name="Акцент6 2" xfId="65"/>
    <cellStyle name="Ввод " xfId="66"/>
    <cellStyle name="Ввод  2" xfId="67"/>
    <cellStyle name="Вывод" xfId="68"/>
    <cellStyle name="Вывод 2" xfId="69"/>
    <cellStyle name="Вычисление" xfId="70"/>
    <cellStyle name="Вычисление 2" xfId="71"/>
    <cellStyle name="Hyperlink" xfId="72"/>
    <cellStyle name="Currency" xfId="73"/>
    <cellStyle name="Currency [0]" xfId="74"/>
    <cellStyle name="Заголовок 1" xfId="75"/>
    <cellStyle name="Заголовок 1 2" xfId="76"/>
    <cellStyle name="Заголовок 2" xfId="77"/>
    <cellStyle name="Заголовок 2 2" xfId="78"/>
    <cellStyle name="Заголовок 3" xfId="79"/>
    <cellStyle name="Заголовок 3 2" xfId="80"/>
    <cellStyle name="Заголовок 4" xfId="81"/>
    <cellStyle name="Заголовок 4 2" xfId="82"/>
    <cellStyle name="Итог" xfId="83"/>
    <cellStyle name="Итог 2" xfId="84"/>
    <cellStyle name="Контрольная ячейка" xfId="85"/>
    <cellStyle name="Контрольная ячейка 2" xfId="86"/>
    <cellStyle name="Название" xfId="87"/>
    <cellStyle name="Нейтральный" xfId="88"/>
    <cellStyle name="Нейтральный 2" xfId="89"/>
    <cellStyle name="Обычный 2" xfId="90"/>
    <cellStyle name="Обычный 3" xfId="91"/>
    <cellStyle name="Обычный 4" xfId="92"/>
    <cellStyle name="Обычный 4 2" xfId="93"/>
    <cellStyle name="Обычный 6" xfId="94"/>
    <cellStyle name="Обычный 7" xfId="95"/>
    <cellStyle name="Обычный_Лист1_1" xfId="96"/>
    <cellStyle name="Обычный_Лист1_2" xfId="97"/>
    <cellStyle name="Обычный_Лист1_3" xfId="98"/>
    <cellStyle name="Обычный_Лист1_4" xfId="99"/>
    <cellStyle name="Followed Hyperlink" xfId="100"/>
    <cellStyle name="Плохой" xfId="101"/>
    <cellStyle name="Плохой 2" xfId="102"/>
    <cellStyle name="Пояснение" xfId="103"/>
    <cellStyle name="Пояснение 2" xfId="104"/>
    <cellStyle name="Примечание" xfId="105"/>
    <cellStyle name="Примечание 2" xfId="106"/>
    <cellStyle name="Примечание 3" xfId="107"/>
    <cellStyle name="Percent" xfId="108"/>
    <cellStyle name="Связанная ячейка" xfId="109"/>
    <cellStyle name="Связанная ячейка 2" xfId="110"/>
    <cellStyle name="Текст предупреждения" xfId="111"/>
    <cellStyle name="Текст предупреждения 2" xfId="112"/>
    <cellStyle name="Comma" xfId="113"/>
    <cellStyle name="Comma [0]" xfId="114"/>
    <cellStyle name="Хороший" xfId="115"/>
    <cellStyle name="Хороший 2" xfId="11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178"/>
      <c:depthPercent val="100"/>
      <c:rAngAx val="1"/>
    </c:view3D>
    <c:plotArea>
      <c:layout/>
      <c:pie3DChart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1" i="0" u="none" baseline="0">
                        <a:solidFill>
                          <a:srgbClr val="000000"/>
                        </a:solidFill>
                      </a:rPr>
                      <a:t>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78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178"/>
      <c:depthPercent val="100"/>
      <c:rAngAx val="1"/>
    </c:view3D>
    <c:plotArea>
      <c:layout/>
      <c:pie3DChart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78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32178936"/>
        <c:axId val="21174969"/>
      </c:bar3DChart>
      <c:catAx>
        <c:axId val="321789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1174969"/>
        <c:crosses val="autoZero"/>
        <c:auto val="1"/>
        <c:lblOffset val="100"/>
        <c:tickLblSkip val="1"/>
        <c:noMultiLvlLbl val="0"/>
      </c:catAx>
      <c:valAx>
        <c:axId val="21174969"/>
        <c:scaling>
          <c:orientation val="minMax"/>
          <c:max val="1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17893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56356994"/>
        <c:axId val="37450899"/>
      </c:bar3DChart>
      <c:catAx>
        <c:axId val="563569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7450899"/>
        <c:crosses val="autoZero"/>
        <c:auto val="1"/>
        <c:lblOffset val="100"/>
        <c:tickLblSkip val="1"/>
        <c:noMultiLvlLbl val="0"/>
      </c:catAx>
      <c:valAx>
        <c:axId val="3745089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635699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178"/>
      <c:depthPercent val="100"/>
      <c:rAngAx val="1"/>
    </c:view3D>
    <c:plotArea>
      <c:layout/>
      <c:pie3DChart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1" i="0" u="none" baseline="0">
                        <a:solidFill>
                          <a:srgbClr val="000000"/>
                        </a:solidFill>
                      </a:rPr>
                      <a:t>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78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1513772"/>
        <c:axId val="13623949"/>
      </c:bar3DChart>
      <c:catAx>
        <c:axId val="15137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3623949"/>
        <c:crosses val="autoZero"/>
        <c:auto val="1"/>
        <c:lblOffset val="100"/>
        <c:tickLblSkip val="1"/>
        <c:noMultiLvlLbl val="0"/>
      </c:catAx>
      <c:valAx>
        <c:axId val="13623949"/>
        <c:scaling>
          <c:orientation val="minMax"/>
          <c:max val="1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1377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55506678"/>
        <c:axId val="29798055"/>
      </c:bar3DChart>
      <c:catAx>
        <c:axId val="555066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9798055"/>
        <c:crosses val="autoZero"/>
        <c:auto val="1"/>
        <c:lblOffset val="100"/>
        <c:tickLblSkip val="1"/>
        <c:noMultiLvlLbl val="0"/>
      </c:catAx>
      <c:valAx>
        <c:axId val="2979805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550667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178"/>
      <c:depthPercent val="100"/>
      <c:rAngAx val="1"/>
    </c:view3D>
    <c:plotArea>
      <c:layout/>
      <c:pie3DChart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78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66855904"/>
        <c:axId val="64832225"/>
      </c:bar3DChart>
      <c:catAx>
        <c:axId val="668559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64832225"/>
        <c:crosses val="autoZero"/>
        <c:auto val="1"/>
        <c:lblOffset val="100"/>
        <c:tickLblSkip val="1"/>
        <c:noMultiLvlLbl val="0"/>
      </c:catAx>
      <c:valAx>
        <c:axId val="64832225"/>
        <c:scaling>
          <c:orientation val="minMax"/>
          <c:max val="1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85590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46619114"/>
        <c:axId val="16918843"/>
      </c:bar3DChart>
      <c:catAx>
        <c:axId val="466191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6918843"/>
        <c:crosses val="autoZero"/>
        <c:auto val="1"/>
        <c:lblOffset val="100"/>
        <c:tickLblSkip val="1"/>
        <c:noMultiLvlLbl val="0"/>
      </c:catAx>
      <c:valAx>
        <c:axId val="1691884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661911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4021084"/>
        <c:axId val="36189757"/>
      </c:bar3DChart>
      <c:catAx>
        <c:axId val="40210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6189757"/>
        <c:crosses val="autoZero"/>
        <c:auto val="1"/>
        <c:lblOffset val="100"/>
        <c:tickLblSkip val="1"/>
        <c:noMultiLvlLbl val="0"/>
      </c:catAx>
      <c:valAx>
        <c:axId val="36189757"/>
        <c:scaling>
          <c:orientation val="minMax"/>
          <c:max val="1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2108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57272358"/>
        <c:axId val="45689175"/>
      </c:bar3DChart>
      <c:catAx>
        <c:axId val="572723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5689175"/>
        <c:crosses val="autoZero"/>
        <c:auto val="1"/>
        <c:lblOffset val="100"/>
        <c:tickLblSkip val="1"/>
        <c:noMultiLvlLbl val="0"/>
      </c:catAx>
      <c:valAx>
        <c:axId val="4568917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727235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178"/>
      <c:depthPercent val="100"/>
      <c:rAngAx val="1"/>
    </c:view3D>
    <c:plotArea>
      <c:layout/>
      <c:pie3DChart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78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8549392"/>
        <c:axId val="9835665"/>
      </c:bar3DChart>
      <c:catAx>
        <c:axId val="85493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9835665"/>
        <c:crosses val="autoZero"/>
        <c:auto val="1"/>
        <c:lblOffset val="100"/>
        <c:tickLblSkip val="1"/>
        <c:noMultiLvlLbl val="0"/>
      </c:catAx>
      <c:valAx>
        <c:axId val="9835665"/>
        <c:scaling>
          <c:orientation val="minMax"/>
          <c:max val="1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54939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21412122"/>
        <c:axId val="58491371"/>
      </c:bar3DChart>
      <c:catAx>
        <c:axId val="214121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8491371"/>
        <c:crosses val="autoZero"/>
        <c:auto val="1"/>
        <c:lblOffset val="100"/>
        <c:tickLblSkip val="1"/>
        <c:noMultiLvlLbl val="0"/>
      </c:catAx>
      <c:valAx>
        <c:axId val="5849137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141212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178"/>
      <c:depthPercent val="100"/>
      <c:rAngAx val="1"/>
    </c:view3D>
    <c:plotArea>
      <c:layout/>
      <c:pie3DChart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1" i="0" u="none" baseline="0">
                        <a:solidFill>
                          <a:srgbClr val="000000"/>
                        </a:solidFill>
                      </a:rPr>
                      <a:t>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78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56660292"/>
        <c:axId val="40180581"/>
      </c:bar3DChart>
      <c:catAx>
        <c:axId val="566602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0180581"/>
        <c:crosses val="autoZero"/>
        <c:auto val="1"/>
        <c:lblOffset val="100"/>
        <c:tickLblSkip val="1"/>
        <c:noMultiLvlLbl val="0"/>
      </c:catAx>
      <c:valAx>
        <c:axId val="40180581"/>
        <c:scaling>
          <c:orientation val="minMax"/>
          <c:max val="1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66029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26080910"/>
        <c:axId val="33401599"/>
      </c:bar3DChart>
      <c:catAx>
        <c:axId val="260809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3401599"/>
        <c:crosses val="autoZero"/>
        <c:auto val="1"/>
        <c:lblOffset val="100"/>
        <c:tickLblSkip val="1"/>
        <c:noMultiLvlLbl val="0"/>
      </c:catAx>
      <c:valAx>
        <c:axId val="3340159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608091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119</xdr:row>
      <xdr:rowOff>47625</xdr:rowOff>
    </xdr:from>
    <xdr:to>
      <xdr:col>11</xdr:col>
      <xdr:colOff>257175</xdr:colOff>
      <xdr:row>133</xdr:row>
      <xdr:rowOff>123825</xdr:rowOff>
    </xdr:to>
    <xdr:graphicFrame>
      <xdr:nvGraphicFramePr>
        <xdr:cNvPr id="1" name="Диаграмма 1"/>
        <xdr:cNvGraphicFramePr/>
      </xdr:nvGraphicFramePr>
      <xdr:xfrm>
        <a:off x="2143125" y="24003000"/>
        <a:ext cx="4295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120</xdr:row>
      <xdr:rowOff>9525</xdr:rowOff>
    </xdr:from>
    <xdr:to>
      <xdr:col>20</xdr:col>
      <xdr:colOff>0</xdr:colOff>
      <xdr:row>134</xdr:row>
      <xdr:rowOff>85725</xdr:rowOff>
    </xdr:to>
    <xdr:graphicFrame>
      <xdr:nvGraphicFramePr>
        <xdr:cNvPr id="2" name="Диаграмма 1"/>
        <xdr:cNvGraphicFramePr/>
      </xdr:nvGraphicFramePr>
      <xdr:xfrm>
        <a:off x="8124825" y="24003000"/>
        <a:ext cx="39909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27</xdr:col>
      <xdr:colOff>0</xdr:colOff>
      <xdr:row>116</xdr:row>
      <xdr:rowOff>228600</xdr:rowOff>
    </xdr:from>
    <xdr:to>
      <xdr:col>34</xdr:col>
      <xdr:colOff>561975</xdr:colOff>
      <xdr:row>127</xdr:row>
      <xdr:rowOff>47625</xdr:rowOff>
    </xdr:to>
    <xdr:graphicFrame>
      <xdr:nvGraphicFramePr>
        <xdr:cNvPr id="3" name="Диаграмма 1"/>
        <xdr:cNvGraphicFramePr/>
      </xdr:nvGraphicFramePr>
      <xdr:xfrm>
        <a:off x="17868900" y="24003000"/>
        <a:ext cx="50482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228600</xdr:colOff>
      <xdr:row>119</xdr:row>
      <xdr:rowOff>47625</xdr:rowOff>
    </xdr:from>
    <xdr:to>
      <xdr:col>8</xdr:col>
      <xdr:colOff>28575</xdr:colOff>
      <xdr:row>133</xdr:row>
      <xdr:rowOff>123825</xdr:rowOff>
    </xdr:to>
    <xdr:graphicFrame>
      <xdr:nvGraphicFramePr>
        <xdr:cNvPr id="4" name="Диаграмма 1"/>
        <xdr:cNvGraphicFramePr/>
      </xdr:nvGraphicFramePr>
      <xdr:xfrm>
        <a:off x="228600" y="24003000"/>
        <a:ext cx="47434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571500</xdr:colOff>
      <xdr:row>117</xdr:row>
      <xdr:rowOff>19050</xdr:rowOff>
    </xdr:from>
    <xdr:to>
      <xdr:col>16</xdr:col>
      <xdr:colOff>114300</xdr:colOff>
      <xdr:row>130</xdr:row>
      <xdr:rowOff>0</xdr:rowOff>
    </xdr:to>
    <xdr:graphicFrame>
      <xdr:nvGraphicFramePr>
        <xdr:cNvPr id="5" name="Диаграмма 1"/>
        <xdr:cNvGraphicFramePr/>
      </xdr:nvGraphicFramePr>
      <xdr:xfrm>
        <a:off x="4943475" y="24003000"/>
        <a:ext cx="40195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26</xdr:col>
      <xdr:colOff>0</xdr:colOff>
      <xdr:row>116</xdr:row>
      <xdr:rowOff>228600</xdr:rowOff>
    </xdr:from>
    <xdr:to>
      <xdr:col>32</xdr:col>
      <xdr:colOff>561975</xdr:colOff>
      <xdr:row>127</xdr:row>
      <xdr:rowOff>47625</xdr:rowOff>
    </xdr:to>
    <xdr:graphicFrame>
      <xdr:nvGraphicFramePr>
        <xdr:cNvPr id="6" name="Диаграмма 1"/>
        <xdr:cNvGraphicFramePr/>
      </xdr:nvGraphicFramePr>
      <xdr:xfrm>
        <a:off x="17211675" y="24003000"/>
        <a:ext cx="44862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119</xdr:row>
      <xdr:rowOff>47625</xdr:rowOff>
    </xdr:from>
    <xdr:to>
      <xdr:col>11</xdr:col>
      <xdr:colOff>257175</xdr:colOff>
      <xdr:row>133</xdr:row>
      <xdr:rowOff>123825</xdr:rowOff>
    </xdr:to>
    <xdr:graphicFrame>
      <xdr:nvGraphicFramePr>
        <xdr:cNvPr id="1" name="Диаграмма 1"/>
        <xdr:cNvGraphicFramePr/>
      </xdr:nvGraphicFramePr>
      <xdr:xfrm>
        <a:off x="2266950" y="24012525"/>
        <a:ext cx="4295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120</xdr:row>
      <xdr:rowOff>9525</xdr:rowOff>
    </xdr:from>
    <xdr:to>
      <xdr:col>20</xdr:col>
      <xdr:colOff>0</xdr:colOff>
      <xdr:row>134</xdr:row>
      <xdr:rowOff>85725</xdr:rowOff>
    </xdr:to>
    <xdr:graphicFrame>
      <xdr:nvGraphicFramePr>
        <xdr:cNvPr id="2" name="Диаграмма 1"/>
        <xdr:cNvGraphicFramePr/>
      </xdr:nvGraphicFramePr>
      <xdr:xfrm>
        <a:off x="8248650" y="24012525"/>
        <a:ext cx="39909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27</xdr:col>
      <xdr:colOff>0</xdr:colOff>
      <xdr:row>116</xdr:row>
      <xdr:rowOff>228600</xdr:rowOff>
    </xdr:from>
    <xdr:to>
      <xdr:col>34</xdr:col>
      <xdr:colOff>561975</xdr:colOff>
      <xdr:row>127</xdr:row>
      <xdr:rowOff>47625</xdr:rowOff>
    </xdr:to>
    <xdr:graphicFrame>
      <xdr:nvGraphicFramePr>
        <xdr:cNvPr id="3" name="Диаграмма 1"/>
        <xdr:cNvGraphicFramePr/>
      </xdr:nvGraphicFramePr>
      <xdr:xfrm>
        <a:off x="17992725" y="24012525"/>
        <a:ext cx="50482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228600</xdr:colOff>
      <xdr:row>119</xdr:row>
      <xdr:rowOff>47625</xdr:rowOff>
    </xdr:from>
    <xdr:to>
      <xdr:col>8</xdr:col>
      <xdr:colOff>28575</xdr:colOff>
      <xdr:row>133</xdr:row>
      <xdr:rowOff>123825</xdr:rowOff>
    </xdr:to>
    <xdr:graphicFrame>
      <xdr:nvGraphicFramePr>
        <xdr:cNvPr id="4" name="Диаграмма 1"/>
        <xdr:cNvGraphicFramePr/>
      </xdr:nvGraphicFramePr>
      <xdr:xfrm>
        <a:off x="228600" y="24012525"/>
        <a:ext cx="48672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571500</xdr:colOff>
      <xdr:row>117</xdr:row>
      <xdr:rowOff>19050</xdr:rowOff>
    </xdr:from>
    <xdr:to>
      <xdr:col>16</xdr:col>
      <xdr:colOff>114300</xdr:colOff>
      <xdr:row>130</xdr:row>
      <xdr:rowOff>0</xdr:rowOff>
    </xdr:to>
    <xdr:graphicFrame>
      <xdr:nvGraphicFramePr>
        <xdr:cNvPr id="5" name="Диаграмма 1"/>
        <xdr:cNvGraphicFramePr/>
      </xdr:nvGraphicFramePr>
      <xdr:xfrm>
        <a:off x="5067300" y="24012525"/>
        <a:ext cx="40195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26</xdr:col>
      <xdr:colOff>0</xdr:colOff>
      <xdr:row>116</xdr:row>
      <xdr:rowOff>228600</xdr:rowOff>
    </xdr:from>
    <xdr:to>
      <xdr:col>32</xdr:col>
      <xdr:colOff>561975</xdr:colOff>
      <xdr:row>127</xdr:row>
      <xdr:rowOff>47625</xdr:rowOff>
    </xdr:to>
    <xdr:graphicFrame>
      <xdr:nvGraphicFramePr>
        <xdr:cNvPr id="6" name="Диаграмма 1"/>
        <xdr:cNvGraphicFramePr/>
      </xdr:nvGraphicFramePr>
      <xdr:xfrm>
        <a:off x="17335500" y="24012525"/>
        <a:ext cx="44862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119</xdr:row>
      <xdr:rowOff>47625</xdr:rowOff>
    </xdr:from>
    <xdr:to>
      <xdr:col>11</xdr:col>
      <xdr:colOff>257175</xdr:colOff>
      <xdr:row>133</xdr:row>
      <xdr:rowOff>123825</xdr:rowOff>
    </xdr:to>
    <xdr:graphicFrame>
      <xdr:nvGraphicFramePr>
        <xdr:cNvPr id="1" name="Диаграмма 1"/>
        <xdr:cNvGraphicFramePr/>
      </xdr:nvGraphicFramePr>
      <xdr:xfrm>
        <a:off x="2266950" y="24012525"/>
        <a:ext cx="4295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120</xdr:row>
      <xdr:rowOff>9525</xdr:rowOff>
    </xdr:from>
    <xdr:to>
      <xdr:col>20</xdr:col>
      <xdr:colOff>0</xdr:colOff>
      <xdr:row>134</xdr:row>
      <xdr:rowOff>85725</xdr:rowOff>
    </xdr:to>
    <xdr:graphicFrame>
      <xdr:nvGraphicFramePr>
        <xdr:cNvPr id="2" name="Диаграмма 1"/>
        <xdr:cNvGraphicFramePr/>
      </xdr:nvGraphicFramePr>
      <xdr:xfrm>
        <a:off x="8248650" y="24012525"/>
        <a:ext cx="39909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27</xdr:col>
      <xdr:colOff>0</xdr:colOff>
      <xdr:row>116</xdr:row>
      <xdr:rowOff>228600</xdr:rowOff>
    </xdr:from>
    <xdr:to>
      <xdr:col>34</xdr:col>
      <xdr:colOff>561975</xdr:colOff>
      <xdr:row>127</xdr:row>
      <xdr:rowOff>47625</xdr:rowOff>
    </xdr:to>
    <xdr:graphicFrame>
      <xdr:nvGraphicFramePr>
        <xdr:cNvPr id="3" name="Диаграмма 1"/>
        <xdr:cNvGraphicFramePr/>
      </xdr:nvGraphicFramePr>
      <xdr:xfrm>
        <a:off x="17992725" y="24012525"/>
        <a:ext cx="50482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228600</xdr:colOff>
      <xdr:row>119</xdr:row>
      <xdr:rowOff>47625</xdr:rowOff>
    </xdr:from>
    <xdr:to>
      <xdr:col>8</xdr:col>
      <xdr:colOff>28575</xdr:colOff>
      <xdr:row>133</xdr:row>
      <xdr:rowOff>123825</xdr:rowOff>
    </xdr:to>
    <xdr:graphicFrame>
      <xdr:nvGraphicFramePr>
        <xdr:cNvPr id="4" name="Диаграмма 1"/>
        <xdr:cNvGraphicFramePr/>
      </xdr:nvGraphicFramePr>
      <xdr:xfrm>
        <a:off x="228600" y="24012525"/>
        <a:ext cx="48672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571500</xdr:colOff>
      <xdr:row>117</xdr:row>
      <xdr:rowOff>19050</xdr:rowOff>
    </xdr:from>
    <xdr:to>
      <xdr:col>16</xdr:col>
      <xdr:colOff>114300</xdr:colOff>
      <xdr:row>130</xdr:row>
      <xdr:rowOff>0</xdr:rowOff>
    </xdr:to>
    <xdr:graphicFrame>
      <xdr:nvGraphicFramePr>
        <xdr:cNvPr id="5" name="Диаграмма 1"/>
        <xdr:cNvGraphicFramePr/>
      </xdr:nvGraphicFramePr>
      <xdr:xfrm>
        <a:off x="5067300" y="24012525"/>
        <a:ext cx="40195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26</xdr:col>
      <xdr:colOff>0</xdr:colOff>
      <xdr:row>116</xdr:row>
      <xdr:rowOff>228600</xdr:rowOff>
    </xdr:from>
    <xdr:to>
      <xdr:col>32</xdr:col>
      <xdr:colOff>561975</xdr:colOff>
      <xdr:row>127</xdr:row>
      <xdr:rowOff>47625</xdr:rowOff>
    </xdr:to>
    <xdr:graphicFrame>
      <xdr:nvGraphicFramePr>
        <xdr:cNvPr id="6" name="Диаграмма 1"/>
        <xdr:cNvGraphicFramePr/>
      </xdr:nvGraphicFramePr>
      <xdr:xfrm>
        <a:off x="17335500" y="24012525"/>
        <a:ext cx="44862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50"/>
  <sheetViews>
    <sheetView zoomScale="70" zoomScaleNormal="70" zoomScalePageLayoutView="0" workbookViewId="0" topLeftCell="A1">
      <pane xSplit="2" ySplit="6" topLeftCell="R70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A28" sqref="AA28"/>
    </sheetView>
  </sheetViews>
  <sheetFormatPr defaultColWidth="9.140625" defaultRowHeight="15"/>
  <cols>
    <col min="1" max="1" width="3.57421875" style="0" customWidth="1"/>
    <col min="2" max="2" width="25.140625" style="101" customWidth="1"/>
    <col min="3" max="3" width="9.00390625" style="5" customWidth="1"/>
    <col min="4" max="4" width="9.00390625" style="0" customWidth="1"/>
    <col min="5" max="5" width="9.00390625" style="0" hidden="1" customWidth="1"/>
    <col min="6" max="6" width="9.8515625" style="0" customWidth="1"/>
    <col min="7" max="7" width="9.00390625" style="5" customWidth="1"/>
    <col min="8" max="8" width="9.00390625" style="0" customWidth="1"/>
    <col min="9" max="9" width="9.00390625" style="0" hidden="1" customWidth="1"/>
    <col min="10" max="10" width="9.8515625" style="0" customWidth="1"/>
    <col min="11" max="11" width="8.28125" style="0" customWidth="1"/>
    <col min="12" max="12" width="8.28125" style="5" customWidth="1"/>
    <col min="13" max="13" width="9.8515625" style="0" hidden="1" customWidth="1"/>
    <col min="14" max="14" width="10.140625" style="0" customWidth="1"/>
    <col min="15" max="15" width="9.8515625" style="0" customWidth="1"/>
    <col min="16" max="16" width="11.7109375" style="0" customWidth="1"/>
    <col min="17" max="17" width="9.8515625" style="0" customWidth="1"/>
    <col min="18" max="18" width="15.140625" style="5" customWidth="1"/>
    <col min="19" max="19" width="12.8515625" style="0" customWidth="1"/>
    <col min="20" max="20" width="11.140625" style="0" customWidth="1"/>
    <col min="21" max="21" width="11.140625" style="259" customWidth="1"/>
    <col min="22" max="22" width="21.28125" style="0" customWidth="1"/>
    <col min="23" max="23" width="11.140625" style="0" customWidth="1"/>
    <col min="24" max="24" width="12.57421875" style="0" customWidth="1"/>
    <col min="25" max="25" width="9.8515625" style="0" customWidth="1"/>
    <col min="26" max="26" width="10.421875" style="0" customWidth="1"/>
    <col min="27" max="27" width="9.8515625" style="0" customWidth="1"/>
    <col min="28" max="28" width="10.8515625" style="0" customWidth="1"/>
    <col min="29" max="29" width="11.8515625" style="0" customWidth="1"/>
    <col min="30" max="30" width="13.8515625" style="0" customWidth="1"/>
    <col min="31" max="31" width="10.57421875" style="0" customWidth="1"/>
    <col min="32" max="32" width="10.28125" style="0" customWidth="1"/>
    <col min="33" max="33" width="8.57421875" style="0" hidden="1" customWidth="1"/>
    <col min="34" max="34" width="9.8515625" style="0" customWidth="1"/>
    <col min="35" max="35" width="14.28125" style="0" customWidth="1"/>
    <col min="36" max="36" width="15.28125" style="0" customWidth="1"/>
    <col min="37" max="37" width="13.140625" style="0" customWidth="1"/>
    <col min="38" max="38" width="11.7109375" style="0" customWidth="1"/>
    <col min="39" max="39" width="12.00390625" style="0" customWidth="1"/>
    <col min="40" max="40" width="9.8515625" style="0" customWidth="1"/>
    <col min="41" max="41" width="11.140625" style="4" customWidth="1"/>
    <col min="42" max="42" width="9.8515625" style="0" customWidth="1"/>
    <col min="43" max="43" width="8.8515625" style="104" customWidth="1"/>
    <col min="46" max="46" width="19.8515625" style="0" customWidth="1"/>
  </cols>
  <sheetData>
    <row r="1" spans="1:39" ht="28.5" customHeight="1">
      <c r="A1" s="423" t="s">
        <v>140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423"/>
      <c r="Q1" s="423"/>
      <c r="R1" s="423"/>
      <c r="S1" s="423"/>
      <c r="T1" s="423"/>
      <c r="U1" s="423"/>
      <c r="V1" s="423"/>
      <c r="W1" s="423"/>
      <c r="X1" s="423"/>
      <c r="Y1" s="423"/>
      <c r="Z1" s="423"/>
      <c r="AA1" s="423"/>
      <c r="AB1" s="423"/>
      <c r="AC1" s="423"/>
      <c r="AD1" s="423"/>
      <c r="AE1" s="423"/>
      <c r="AF1" s="423"/>
      <c r="AG1" s="423"/>
      <c r="AH1" s="423"/>
      <c r="AI1" s="423"/>
      <c r="AJ1" s="423"/>
      <c r="AK1" s="423"/>
      <c r="AL1" s="423"/>
      <c r="AM1" s="423"/>
    </row>
    <row r="2" spans="1:51" ht="15" customHeight="1">
      <c r="A2" s="424" t="s">
        <v>39</v>
      </c>
      <c r="B2" s="425"/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  <c r="P2" s="425"/>
      <c r="Q2" s="425"/>
      <c r="R2" s="425"/>
      <c r="S2" s="425"/>
      <c r="T2" s="425"/>
      <c r="U2" s="425"/>
      <c r="V2" s="425"/>
      <c r="W2" s="425"/>
      <c r="X2" s="426"/>
      <c r="Y2" s="430" t="s">
        <v>24</v>
      </c>
      <c r="Z2" s="430"/>
      <c r="AA2" s="430"/>
      <c r="AB2" s="430"/>
      <c r="AC2" s="430"/>
      <c r="AD2" s="430"/>
      <c r="AE2" s="430"/>
      <c r="AF2" s="430"/>
      <c r="AG2" s="430"/>
      <c r="AH2" s="430"/>
      <c r="AI2" s="430"/>
      <c r="AJ2" s="430"/>
      <c r="AK2" s="430"/>
      <c r="AL2" s="431" t="s">
        <v>28</v>
      </c>
      <c r="AM2" s="431"/>
      <c r="AN2" s="431"/>
      <c r="AO2" s="415"/>
      <c r="AQ2" s="105"/>
      <c r="AR2" s="58"/>
      <c r="AS2" s="58"/>
      <c r="AT2" s="58"/>
      <c r="AU2" s="58"/>
      <c r="AV2" s="58"/>
      <c r="AW2" s="58"/>
      <c r="AX2" s="58"/>
      <c r="AY2" s="58"/>
    </row>
    <row r="3" spans="1:51" ht="15.75" customHeight="1">
      <c r="A3" s="427"/>
      <c r="B3" s="428"/>
      <c r="C3" s="428"/>
      <c r="D3" s="428"/>
      <c r="E3" s="428"/>
      <c r="F3" s="428"/>
      <c r="G3" s="428"/>
      <c r="H3" s="428"/>
      <c r="I3" s="428"/>
      <c r="J3" s="428"/>
      <c r="K3" s="428"/>
      <c r="L3" s="428"/>
      <c r="M3" s="428"/>
      <c r="N3" s="428"/>
      <c r="O3" s="428"/>
      <c r="P3" s="428"/>
      <c r="Q3" s="428"/>
      <c r="R3" s="428"/>
      <c r="S3" s="428"/>
      <c r="T3" s="428"/>
      <c r="U3" s="428"/>
      <c r="V3" s="428"/>
      <c r="W3" s="428"/>
      <c r="X3" s="429"/>
      <c r="Y3" s="430"/>
      <c r="Z3" s="430"/>
      <c r="AA3" s="430"/>
      <c r="AB3" s="430"/>
      <c r="AC3" s="430"/>
      <c r="AD3" s="430"/>
      <c r="AE3" s="430"/>
      <c r="AF3" s="430"/>
      <c r="AG3" s="430"/>
      <c r="AH3" s="430"/>
      <c r="AI3" s="430"/>
      <c r="AJ3" s="430"/>
      <c r="AK3" s="430"/>
      <c r="AL3" s="431"/>
      <c r="AM3" s="431"/>
      <c r="AN3" s="431"/>
      <c r="AO3" s="415"/>
      <c r="AQ3" s="105"/>
      <c r="AR3" s="58"/>
      <c r="AS3" s="58"/>
      <c r="AT3" s="58"/>
      <c r="AU3" s="58"/>
      <c r="AV3" s="58"/>
      <c r="AW3" s="58"/>
      <c r="AX3" s="58"/>
      <c r="AY3" s="58"/>
    </row>
    <row r="4" spans="1:51" s="1" customFormat="1" ht="55.5" customHeight="1">
      <c r="A4" s="416" t="s">
        <v>15</v>
      </c>
      <c r="B4" s="93" t="s">
        <v>11</v>
      </c>
      <c r="C4" s="418" t="s">
        <v>19</v>
      </c>
      <c r="D4" s="419"/>
      <c r="E4" s="419"/>
      <c r="F4" s="419"/>
      <c r="G4" s="419"/>
      <c r="H4" s="419"/>
      <c r="I4" s="419"/>
      <c r="J4" s="419"/>
      <c r="K4" s="419"/>
      <c r="L4" s="419"/>
      <c r="M4" s="419"/>
      <c r="N4" s="419"/>
      <c r="O4" s="419"/>
      <c r="P4" s="419"/>
      <c r="Q4" s="420"/>
      <c r="R4" s="418" t="s">
        <v>10</v>
      </c>
      <c r="S4" s="420"/>
      <c r="T4" s="92"/>
      <c r="U4" s="252"/>
      <c r="V4" s="92"/>
      <c r="W4" s="92"/>
      <c r="X4" s="2"/>
      <c r="Y4" s="421" t="s">
        <v>13</v>
      </c>
      <c r="Z4" s="421"/>
      <c r="AA4" s="421"/>
      <c r="AB4" s="421"/>
      <c r="AC4" s="421" t="s">
        <v>12</v>
      </c>
      <c r="AD4" s="421"/>
      <c r="AE4" s="421"/>
      <c r="AF4" s="421"/>
      <c r="AG4" s="421"/>
      <c r="AH4" s="421"/>
      <c r="AI4" s="418" t="s">
        <v>14</v>
      </c>
      <c r="AJ4" s="420"/>
      <c r="AK4" s="2"/>
      <c r="AL4" s="421" t="s">
        <v>16</v>
      </c>
      <c r="AM4" s="421"/>
      <c r="AN4" s="421"/>
      <c r="AO4" s="86"/>
      <c r="AP4" s="1">
        <v>17</v>
      </c>
      <c r="AQ4" s="106"/>
      <c r="AR4" s="89"/>
      <c r="AS4" s="89"/>
      <c r="AT4" s="89"/>
      <c r="AU4" s="89"/>
      <c r="AV4" s="89"/>
      <c r="AW4" s="89"/>
      <c r="AX4" s="89"/>
      <c r="AY4" s="89"/>
    </row>
    <row r="5" spans="1:51" s="1" customFormat="1" ht="79.5" customHeight="1">
      <c r="A5" s="417"/>
      <c r="B5" s="94" t="s">
        <v>0</v>
      </c>
      <c r="C5" s="65" t="s">
        <v>7</v>
      </c>
      <c r="D5" s="65" t="s">
        <v>18</v>
      </c>
      <c r="E5" s="65"/>
      <c r="F5" s="66" t="s">
        <v>29</v>
      </c>
      <c r="G5" s="65" t="s">
        <v>8</v>
      </c>
      <c r="H5" s="65" t="s">
        <v>21</v>
      </c>
      <c r="I5" s="65"/>
      <c r="J5" s="66" t="s">
        <v>29</v>
      </c>
      <c r="K5" s="65" t="s">
        <v>9</v>
      </c>
      <c r="L5" s="65" t="s">
        <v>22</v>
      </c>
      <c r="M5" s="65"/>
      <c r="N5" s="66" t="s">
        <v>29</v>
      </c>
      <c r="O5" s="65" t="s">
        <v>30</v>
      </c>
      <c r="P5" s="65" t="s">
        <v>1</v>
      </c>
      <c r="Q5" s="66" t="s">
        <v>20</v>
      </c>
      <c r="R5" s="65" t="s">
        <v>2</v>
      </c>
      <c r="S5" s="66" t="s">
        <v>29</v>
      </c>
      <c r="T5" s="65" t="s">
        <v>49</v>
      </c>
      <c r="U5" s="253" t="s">
        <v>3</v>
      </c>
      <c r="V5" s="65" t="s">
        <v>50</v>
      </c>
      <c r="W5" s="66" t="s">
        <v>20</v>
      </c>
      <c r="X5" s="67" t="s">
        <v>33</v>
      </c>
      <c r="Y5" s="68" t="s">
        <v>6</v>
      </c>
      <c r="Z5" s="66" t="s">
        <v>17</v>
      </c>
      <c r="AA5" s="68" t="s">
        <v>5</v>
      </c>
      <c r="AB5" s="66" t="s">
        <v>17</v>
      </c>
      <c r="AC5" s="68" t="s">
        <v>26</v>
      </c>
      <c r="AD5" s="68" t="s">
        <v>31</v>
      </c>
      <c r="AE5" s="66" t="s">
        <v>23</v>
      </c>
      <c r="AF5" s="68" t="s">
        <v>32</v>
      </c>
      <c r="AG5" s="68"/>
      <c r="AH5" s="66" t="s">
        <v>23</v>
      </c>
      <c r="AI5" s="68" t="s">
        <v>4</v>
      </c>
      <c r="AJ5" s="66" t="s">
        <v>23</v>
      </c>
      <c r="AK5" s="69" t="s">
        <v>38</v>
      </c>
      <c r="AL5" s="70" t="s">
        <v>27</v>
      </c>
      <c r="AM5" s="70" t="s">
        <v>25</v>
      </c>
      <c r="AN5" s="66" t="s">
        <v>17</v>
      </c>
      <c r="AO5" s="69" t="s">
        <v>34</v>
      </c>
      <c r="AP5" s="91" t="s">
        <v>40</v>
      </c>
      <c r="AQ5" s="107" t="s">
        <v>82</v>
      </c>
      <c r="AR5" s="89"/>
      <c r="AS5" s="89"/>
      <c r="AT5" s="89"/>
      <c r="AU5" s="89"/>
      <c r="AV5" s="89"/>
      <c r="AW5" s="89"/>
      <c r="AX5" s="89"/>
      <c r="AY5" s="89"/>
    </row>
    <row r="6" spans="1:51" s="1" customFormat="1" ht="15" customHeight="1">
      <c r="A6" s="71"/>
      <c r="B6" s="95"/>
      <c r="C6" s="72"/>
      <c r="D6" s="72"/>
      <c r="E6" s="72"/>
      <c r="F6" s="73"/>
      <c r="G6" s="72"/>
      <c r="H6" s="72"/>
      <c r="I6" s="72"/>
      <c r="J6" s="73"/>
      <c r="K6" s="72"/>
      <c r="L6" s="72"/>
      <c r="M6" s="72"/>
      <c r="N6" s="73"/>
      <c r="O6" s="72"/>
      <c r="P6" s="72"/>
      <c r="Q6" s="73"/>
      <c r="R6" s="72"/>
      <c r="S6" s="73"/>
      <c r="T6" s="72"/>
      <c r="U6" s="254"/>
      <c r="V6" s="72"/>
      <c r="W6" s="72"/>
      <c r="X6" s="74"/>
      <c r="Y6" s="60"/>
      <c r="Z6" s="73"/>
      <c r="AA6" s="60"/>
      <c r="AB6" s="73"/>
      <c r="AC6" s="60"/>
      <c r="AD6" s="60"/>
      <c r="AE6" s="73"/>
      <c r="AF6" s="60"/>
      <c r="AG6" s="60"/>
      <c r="AH6" s="73"/>
      <c r="AI6" s="60"/>
      <c r="AJ6" s="73"/>
      <c r="AK6" s="75"/>
      <c r="AL6" s="76"/>
      <c r="AM6" s="76"/>
      <c r="AN6" s="73"/>
      <c r="AO6" s="75"/>
      <c r="AP6" s="117"/>
      <c r="AQ6" s="118"/>
      <c r="AR6" s="89"/>
      <c r="AS6" s="89"/>
      <c r="AT6" s="89"/>
      <c r="AU6" s="89"/>
      <c r="AV6" s="89"/>
      <c r="AW6" s="89"/>
      <c r="AX6" s="89"/>
      <c r="AY6" s="89"/>
    </row>
    <row r="7" spans="1:51" s="32" customFormat="1" ht="15" customHeight="1">
      <c r="A7" s="137">
        <v>1</v>
      </c>
      <c r="B7" s="239" t="s">
        <v>90</v>
      </c>
      <c r="C7" s="111">
        <v>63</v>
      </c>
      <c r="D7" s="180">
        <v>86</v>
      </c>
      <c r="E7" s="138"/>
      <c r="F7" s="139">
        <f>IF(OR(D7&gt;(C7+20),(D7&lt;(C7-0))),0,1)</f>
        <v>0</v>
      </c>
      <c r="G7" s="115">
        <v>1309</v>
      </c>
      <c r="H7" s="180">
        <v>1307</v>
      </c>
      <c r="I7" s="138"/>
      <c r="J7" s="139">
        <f>IF(OR(H7&gt;(G7+100),H7&lt;(G7-50)),0,1)</f>
        <v>1</v>
      </c>
      <c r="K7" s="112">
        <v>46</v>
      </c>
      <c r="L7" s="181">
        <v>47</v>
      </c>
      <c r="M7" s="138"/>
      <c r="N7" s="140">
        <f aca="true" t="shared" si="0" ref="N7:N38">IF(L7&lt;&gt;K7,0,1)</f>
        <v>0</v>
      </c>
      <c r="O7" s="180">
        <v>1280</v>
      </c>
      <c r="P7" s="180">
        <v>66</v>
      </c>
      <c r="Q7" s="140">
        <f aca="true" t="shared" si="1" ref="Q7:Q38">IF(P7&gt;=90,2,IF(P7&gt;=70,1,0))</f>
        <v>0</v>
      </c>
      <c r="R7" s="180">
        <v>327</v>
      </c>
      <c r="S7" s="141">
        <f aca="true" t="shared" si="2" ref="S7:S38">IF(R7&gt;150,1,0)</f>
        <v>1</v>
      </c>
      <c r="T7" s="119">
        <v>1426</v>
      </c>
      <c r="U7" s="180">
        <v>1695</v>
      </c>
      <c r="V7" s="142">
        <f>U7/T7</f>
        <v>1.188639551192146</v>
      </c>
      <c r="W7" s="137">
        <f aca="true" t="shared" si="3" ref="W7:W38">IF(V7&gt;=90%,2,IF(V7&gt;=70%,1,0))</f>
        <v>2</v>
      </c>
      <c r="X7" s="139">
        <f aca="true" t="shared" si="4" ref="X7:X38">F7+J7+N7+Q7+S7+W7</f>
        <v>4</v>
      </c>
      <c r="Y7" s="180">
        <v>69</v>
      </c>
      <c r="Z7" s="143">
        <f aca="true" t="shared" si="5" ref="Z7:Z38">IF(Y7&gt;=90,2,IF(Y7&gt;=70,1,0))</f>
        <v>0</v>
      </c>
      <c r="AA7" s="180">
        <v>52</v>
      </c>
      <c r="AB7" s="143">
        <f aca="true" t="shared" si="6" ref="AB7:AB38">IF(AA7&gt;=50,2,IF(AA7&gt;=40,1,0))</f>
        <v>2</v>
      </c>
      <c r="AC7" s="180">
        <v>24712</v>
      </c>
      <c r="AD7" s="144">
        <f aca="true" t="shared" si="7" ref="AD7:AD38">AC7/H7/13</f>
        <v>1.45441704431758</v>
      </c>
      <c r="AE7" s="140">
        <f aca="true" t="shared" si="8" ref="AE7:AE38">IF(AD7&gt;1.36,1,0)</f>
        <v>1</v>
      </c>
      <c r="AF7" s="180">
        <v>5916</v>
      </c>
      <c r="AG7" s="145"/>
      <c r="AH7" s="139">
        <f aca="true" t="shared" si="9" ref="AH7:AH38">IF(AF7&gt;H7*3,1,0)</f>
        <v>1</v>
      </c>
      <c r="AI7" s="181">
        <v>100</v>
      </c>
      <c r="AJ7" s="143">
        <f aca="true" t="shared" si="10" ref="AJ7:AJ38">IF(AI7&gt;=60,1,0)</f>
        <v>1</v>
      </c>
      <c r="AK7" s="146">
        <f aca="true" t="shared" si="11" ref="AK7:AK38">Z7+AB7+AE7+AH7+AJ7</f>
        <v>5</v>
      </c>
      <c r="AL7" s="180">
        <v>68</v>
      </c>
      <c r="AM7" s="147">
        <f aca="true" t="shared" si="12" ref="AM7:AM38">AL7/H7</f>
        <v>0.05202754399387911</v>
      </c>
      <c r="AN7" s="143">
        <f aca="true" t="shared" si="13" ref="AN7:AN38">IF(AM7&gt;=85%,2,IF(AM7&gt;=50%,1,0))</f>
        <v>0</v>
      </c>
      <c r="AO7" s="148">
        <f aca="true" t="shared" si="14" ref="AO7:AO38">AN7+X7+AK7</f>
        <v>9</v>
      </c>
      <c r="AP7" s="149">
        <f aca="true" t="shared" si="15" ref="AP7:AP38">((AO7*100)/$AP$4)/100</f>
        <v>0.5294117647058824</v>
      </c>
      <c r="AQ7" s="113" t="s">
        <v>124</v>
      </c>
      <c r="AR7" s="88"/>
      <c r="AS7" s="6"/>
      <c r="AT7" s="96"/>
      <c r="AU7" s="96"/>
      <c r="AV7" s="6"/>
      <c r="AW7" s="6"/>
      <c r="AX7" s="6"/>
      <c r="AY7" s="6"/>
    </row>
    <row r="8" spans="1:51" s="32" customFormat="1" ht="15" customHeight="1">
      <c r="A8" s="137"/>
      <c r="B8" s="239" t="s">
        <v>65</v>
      </c>
      <c r="C8" s="111">
        <v>80</v>
      </c>
      <c r="D8" s="180">
        <v>100</v>
      </c>
      <c r="E8" s="138"/>
      <c r="F8" s="139">
        <f aca="true" t="shared" si="16" ref="F8:F38">IF(OR(D8&gt;(C8+20),(D8&lt;(C8-0))),0,1)</f>
        <v>1</v>
      </c>
      <c r="G8" s="115">
        <v>1762</v>
      </c>
      <c r="H8" s="180">
        <v>1747</v>
      </c>
      <c r="I8" s="138"/>
      <c r="J8" s="139">
        <f aca="true" t="shared" si="17" ref="J8:J38">IF(OR(H8&gt;(G8+100),H8&lt;(G8-50)),0,1)</f>
        <v>1</v>
      </c>
      <c r="K8" s="112">
        <v>57</v>
      </c>
      <c r="L8" s="181">
        <v>57</v>
      </c>
      <c r="M8" s="138"/>
      <c r="N8" s="140">
        <f t="shared" si="0"/>
        <v>1</v>
      </c>
      <c r="O8" s="180">
        <v>3088</v>
      </c>
      <c r="P8" s="180">
        <v>94</v>
      </c>
      <c r="Q8" s="140">
        <f t="shared" si="1"/>
        <v>2</v>
      </c>
      <c r="R8" s="180">
        <v>226</v>
      </c>
      <c r="S8" s="141">
        <f t="shared" si="2"/>
        <v>1</v>
      </c>
      <c r="T8" s="120">
        <v>1767</v>
      </c>
      <c r="U8" s="180">
        <v>2256</v>
      </c>
      <c r="V8" s="142">
        <f aca="true" t="shared" si="18" ref="V8:V38">U8/T8</f>
        <v>1.2767402376910018</v>
      </c>
      <c r="W8" s="137">
        <f t="shared" si="3"/>
        <v>2</v>
      </c>
      <c r="X8" s="139">
        <f t="shared" si="4"/>
        <v>8</v>
      </c>
      <c r="Y8" s="180">
        <v>42</v>
      </c>
      <c r="Z8" s="143">
        <f t="shared" si="5"/>
        <v>0</v>
      </c>
      <c r="AA8" s="180">
        <v>29</v>
      </c>
      <c r="AB8" s="143">
        <f t="shared" si="6"/>
        <v>0</v>
      </c>
      <c r="AC8" s="180">
        <v>22889</v>
      </c>
      <c r="AD8" s="144">
        <f t="shared" si="7"/>
        <v>1.0078376117299988</v>
      </c>
      <c r="AE8" s="140">
        <f t="shared" si="8"/>
        <v>0</v>
      </c>
      <c r="AF8" s="180">
        <v>6914</v>
      </c>
      <c r="AG8" s="145"/>
      <c r="AH8" s="139">
        <f t="shared" si="9"/>
        <v>1</v>
      </c>
      <c r="AI8" s="181">
        <v>100</v>
      </c>
      <c r="AJ8" s="143">
        <f t="shared" si="10"/>
        <v>1</v>
      </c>
      <c r="AK8" s="146">
        <f t="shared" si="11"/>
        <v>2</v>
      </c>
      <c r="AL8" s="180">
        <v>448</v>
      </c>
      <c r="AM8" s="147">
        <f t="shared" si="12"/>
        <v>0.2564396107613051</v>
      </c>
      <c r="AN8" s="143">
        <f t="shared" si="13"/>
        <v>0</v>
      </c>
      <c r="AO8" s="148">
        <f t="shared" si="14"/>
        <v>10</v>
      </c>
      <c r="AP8" s="149">
        <f t="shared" si="15"/>
        <v>0.5882352941176471</v>
      </c>
      <c r="AQ8" s="113" t="s">
        <v>42</v>
      </c>
      <c r="AR8" s="88"/>
      <c r="AS8" s="34"/>
      <c r="AT8" s="102"/>
      <c r="AU8" s="102"/>
      <c r="AV8" s="34"/>
      <c r="AW8" s="34"/>
      <c r="AX8" s="34"/>
      <c r="AY8" s="34"/>
    </row>
    <row r="9" spans="1:51" s="6" customFormat="1" ht="14.25" customHeight="1">
      <c r="A9" s="137"/>
      <c r="B9" s="239" t="s">
        <v>52</v>
      </c>
      <c r="C9" s="111">
        <v>63</v>
      </c>
      <c r="D9" s="180">
        <v>68</v>
      </c>
      <c r="E9" s="150"/>
      <c r="F9" s="139">
        <f t="shared" si="16"/>
        <v>1</v>
      </c>
      <c r="G9" s="116">
        <v>1212</v>
      </c>
      <c r="H9" s="180">
        <v>1207</v>
      </c>
      <c r="I9" s="150"/>
      <c r="J9" s="139">
        <f t="shared" si="17"/>
        <v>1</v>
      </c>
      <c r="K9" s="114">
        <v>41</v>
      </c>
      <c r="L9" s="181">
        <v>41</v>
      </c>
      <c r="M9" s="150"/>
      <c r="N9" s="140">
        <f t="shared" si="0"/>
        <v>1</v>
      </c>
      <c r="O9" s="180">
        <v>2429</v>
      </c>
      <c r="P9" s="180">
        <v>100</v>
      </c>
      <c r="Q9" s="140">
        <f t="shared" si="1"/>
        <v>2</v>
      </c>
      <c r="R9" s="180">
        <v>383</v>
      </c>
      <c r="S9" s="141">
        <f t="shared" si="2"/>
        <v>1</v>
      </c>
      <c r="T9" s="120">
        <v>1271</v>
      </c>
      <c r="U9" s="180">
        <v>1706</v>
      </c>
      <c r="V9" s="142">
        <f t="shared" si="18"/>
        <v>1.3422501966955154</v>
      </c>
      <c r="W9" s="137">
        <f t="shared" si="3"/>
        <v>2</v>
      </c>
      <c r="X9" s="139">
        <f t="shared" si="4"/>
        <v>8</v>
      </c>
      <c r="Y9" s="180">
        <v>74</v>
      </c>
      <c r="Z9" s="143">
        <f t="shared" si="5"/>
        <v>1</v>
      </c>
      <c r="AA9" s="180">
        <v>55</v>
      </c>
      <c r="AB9" s="143">
        <f t="shared" si="6"/>
        <v>2</v>
      </c>
      <c r="AC9" s="180">
        <v>28990</v>
      </c>
      <c r="AD9" s="144">
        <f t="shared" si="7"/>
        <v>1.847555923777962</v>
      </c>
      <c r="AE9" s="140">
        <f t="shared" si="8"/>
        <v>1</v>
      </c>
      <c r="AF9" s="180">
        <v>9671</v>
      </c>
      <c r="AG9" s="151"/>
      <c r="AH9" s="139">
        <f t="shared" si="9"/>
        <v>1</v>
      </c>
      <c r="AI9" s="181">
        <v>100</v>
      </c>
      <c r="AJ9" s="143">
        <f t="shared" si="10"/>
        <v>1</v>
      </c>
      <c r="AK9" s="146">
        <f t="shared" si="11"/>
        <v>6</v>
      </c>
      <c r="AL9" s="180">
        <v>2376</v>
      </c>
      <c r="AM9" s="147">
        <f t="shared" si="12"/>
        <v>1.9685169842584922</v>
      </c>
      <c r="AN9" s="143">
        <f t="shared" si="13"/>
        <v>2</v>
      </c>
      <c r="AO9" s="148">
        <f t="shared" si="14"/>
        <v>16</v>
      </c>
      <c r="AP9" s="149">
        <f t="shared" si="15"/>
        <v>0.9411764705882354</v>
      </c>
      <c r="AQ9" s="113" t="s">
        <v>41</v>
      </c>
      <c r="AR9" s="88"/>
      <c r="AS9" s="90"/>
      <c r="AT9" s="103"/>
      <c r="AU9" s="103"/>
      <c r="AV9" s="90"/>
      <c r="AW9" s="90"/>
      <c r="AX9" s="90"/>
      <c r="AY9" s="90"/>
    </row>
    <row r="10" spans="1:51" s="127" customFormat="1" ht="15" customHeight="1">
      <c r="A10" s="152"/>
      <c r="B10" s="239" t="s">
        <v>43</v>
      </c>
      <c r="C10" s="241">
        <v>56</v>
      </c>
      <c r="D10" s="180">
        <v>69</v>
      </c>
      <c r="E10" s="154"/>
      <c r="F10" s="155">
        <f t="shared" si="16"/>
        <v>1</v>
      </c>
      <c r="G10" s="242">
        <v>1164</v>
      </c>
      <c r="H10" s="180">
        <v>1167</v>
      </c>
      <c r="I10" s="154"/>
      <c r="J10" s="155">
        <f t="shared" si="17"/>
        <v>1</v>
      </c>
      <c r="K10" s="243">
        <v>39</v>
      </c>
      <c r="L10" s="182">
        <v>39</v>
      </c>
      <c r="M10" s="154"/>
      <c r="N10" s="157">
        <f t="shared" si="0"/>
        <v>1</v>
      </c>
      <c r="O10" s="180">
        <v>1176</v>
      </c>
      <c r="P10" s="180">
        <v>91</v>
      </c>
      <c r="Q10" s="157">
        <f t="shared" si="1"/>
        <v>2</v>
      </c>
      <c r="R10" s="180">
        <v>216</v>
      </c>
      <c r="S10" s="158">
        <f t="shared" si="2"/>
        <v>1</v>
      </c>
      <c r="T10" s="120">
        <v>1209</v>
      </c>
      <c r="U10" s="180">
        <v>1177</v>
      </c>
      <c r="V10" s="159">
        <f t="shared" si="18"/>
        <v>0.9735318444995864</v>
      </c>
      <c r="W10" s="152">
        <f t="shared" si="3"/>
        <v>2</v>
      </c>
      <c r="X10" s="155">
        <f t="shared" si="4"/>
        <v>8</v>
      </c>
      <c r="Y10" s="180">
        <v>16</v>
      </c>
      <c r="Z10" s="160">
        <f t="shared" si="5"/>
        <v>0</v>
      </c>
      <c r="AA10" s="180">
        <v>1</v>
      </c>
      <c r="AB10" s="160">
        <f t="shared" si="6"/>
        <v>0</v>
      </c>
      <c r="AC10" s="180">
        <v>6971</v>
      </c>
      <c r="AD10" s="161">
        <f t="shared" si="7"/>
        <v>0.4594950893151407</v>
      </c>
      <c r="AE10" s="157">
        <f t="shared" si="8"/>
        <v>0</v>
      </c>
      <c r="AF10" s="180">
        <v>2307</v>
      </c>
      <c r="AG10" s="162"/>
      <c r="AH10" s="155">
        <f t="shared" si="9"/>
        <v>0</v>
      </c>
      <c r="AI10" s="181">
        <v>100</v>
      </c>
      <c r="AJ10" s="160">
        <f t="shared" si="10"/>
        <v>1</v>
      </c>
      <c r="AK10" s="163">
        <f t="shared" si="11"/>
        <v>1</v>
      </c>
      <c r="AL10" s="180">
        <v>836</v>
      </c>
      <c r="AM10" s="164">
        <f t="shared" si="12"/>
        <v>0.7163667523564696</v>
      </c>
      <c r="AN10" s="160">
        <f t="shared" si="13"/>
        <v>1</v>
      </c>
      <c r="AO10" s="163">
        <f t="shared" si="14"/>
        <v>10</v>
      </c>
      <c r="AP10" s="165">
        <f t="shared" si="15"/>
        <v>0.5882352941176471</v>
      </c>
      <c r="AQ10" s="245" t="s">
        <v>41</v>
      </c>
      <c r="AR10" s="124"/>
      <c r="AS10" s="125"/>
      <c r="AT10" s="126"/>
      <c r="AU10" s="126"/>
      <c r="AV10" s="125"/>
      <c r="AW10" s="125"/>
      <c r="AX10" s="125"/>
      <c r="AY10" s="125"/>
    </row>
    <row r="11" spans="1:51" s="127" customFormat="1" ht="15" customHeight="1">
      <c r="A11" s="152"/>
      <c r="B11" s="239" t="s">
        <v>80</v>
      </c>
      <c r="C11" s="241">
        <v>56</v>
      </c>
      <c r="D11" s="180">
        <v>67</v>
      </c>
      <c r="E11" s="166"/>
      <c r="F11" s="155">
        <f t="shared" si="16"/>
        <v>1</v>
      </c>
      <c r="G11" s="244">
        <v>1262</v>
      </c>
      <c r="H11" s="180">
        <v>1243</v>
      </c>
      <c r="I11" s="167"/>
      <c r="J11" s="155">
        <f t="shared" si="17"/>
        <v>1</v>
      </c>
      <c r="K11" s="240">
        <v>44</v>
      </c>
      <c r="L11" s="182">
        <v>45</v>
      </c>
      <c r="M11" s="155"/>
      <c r="N11" s="157">
        <f t="shared" si="0"/>
        <v>0</v>
      </c>
      <c r="O11" s="180">
        <v>2004</v>
      </c>
      <c r="P11" s="180">
        <v>95</v>
      </c>
      <c r="Q11" s="157">
        <f t="shared" si="1"/>
        <v>2</v>
      </c>
      <c r="R11" s="180">
        <v>257</v>
      </c>
      <c r="S11" s="158">
        <f t="shared" si="2"/>
        <v>1</v>
      </c>
      <c r="T11" s="121">
        <v>1364</v>
      </c>
      <c r="U11" s="180">
        <v>1488</v>
      </c>
      <c r="V11" s="159">
        <f t="shared" si="18"/>
        <v>1.0909090909090908</v>
      </c>
      <c r="W11" s="152">
        <f t="shared" si="3"/>
        <v>2</v>
      </c>
      <c r="X11" s="155">
        <f t="shared" si="4"/>
        <v>7</v>
      </c>
      <c r="Y11" s="180">
        <v>21</v>
      </c>
      <c r="Z11" s="160">
        <f t="shared" si="5"/>
        <v>0</v>
      </c>
      <c r="AA11" s="180">
        <v>13</v>
      </c>
      <c r="AB11" s="160">
        <f t="shared" si="6"/>
        <v>0</v>
      </c>
      <c r="AC11" s="180">
        <v>8886</v>
      </c>
      <c r="AD11" s="161">
        <f t="shared" si="7"/>
        <v>0.549910266724426</v>
      </c>
      <c r="AE11" s="157">
        <f t="shared" si="8"/>
        <v>0</v>
      </c>
      <c r="AF11" s="180">
        <v>1585</v>
      </c>
      <c r="AG11" s="168"/>
      <c r="AH11" s="155">
        <f t="shared" si="9"/>
        <v>0</v>
      </c>
      <c r="AI11" s="181">
        <v>100</v>
      </c>
      <c r="AJ11" s="160">
        <f t="shared" si="10"/>
        <v>1</v>
      </c>
      <c r="AK11" s="163">
        <f t="shared" si="11"/>
        <v>1</v>
      </c>
      <c r="AL11" s="180">
        <v>576</v>
      </c>
      <c r="AM11" s="164">
        <f t="shared" si="12"/>
        <v>0.46339501206757844</v>
      </c>
      <c r="AN11" s="160">
        <f t="shared" si="13"/>
        <v>0</v>
      </c>
      <c r="AO11" s="163">
        <f t="shared" si="14"/>
        <v>8</v>
      </c>
      <c r="AP11" s="165">
        <f t="shared" si="15"/>
        <v>0.4705882352941177</v>
      </c>
      <c r="AQ11" s="245" t="s">
        <v>41</v>
      </c>
      <c r="AR11" s="124"/>
      <c r="AS11" s="128"/>
      <c r="AT11" s="129"/>
      <c r="AU11" s="129"/>
      <c r="AV11" s="128"/>
      <c r="AW11" s="128"/>
      <c r="AX11" s="128"/>
      <c r="AY11" s="128"/>
    </row>
    <row r="12" spans="1:51" s="127" customFormat="1" ht="15" customHeight="1">
      <c r="A12" s="152"/>
      <c r="B12" s="239" t="s">
        <v>93</v>
      </c>
      <c r="C12" s="241">
        <v>51</v>
      </c>
      <c r="D12" s="180">
        <v>56</v>
      </c>
      <c r="E12" s="166"/>
      <c r="F12" s="155">
        <f t="shared" si="16"/>
        <v>1</v>
      </c>
      <c r="G12" s="244">
        <v>898</v>
      </c>
      <c r="H12" s="180">
        <v>906</v>
      </c>
      <c r="I12" s="167"/>
      <c r="J12" s="155">
        <f t="shared" si="17"/>
        <v>1</v>
      </c>
      <c r="K12" s="240">
        <v>32</v>
      </c>
      <c r="L12" s="182">
        <v>32</v>
      </c>
      <c r="M12" s="155"/>
      <c r="N12" s="157">
        <f t="shared" si="0"/>
        <v>1</v>
      </c>
      <c r="O12" s="180">
        <v>935</v>
      </c>
      <c r="P12" s="180">
        <v>98</v>
      </c>
      <c r="Q12" s="157">
        <f t="shared" si="1"/>
        <v>2</v>
      </c>
      <c r="R12" s="180">
        <v>161</v>
      </c>
      <c r="S12" s="158">
        <f t="shared" si="2"/>
        <v>1</v>
      </c>
      <c r="T12" s="120">
        <v>992</v>
      </c>
      <c r="U12" s="180">
        <v>1250</v>
      </c>
      <c r="V12" s="159">
        <f t="shared" si="18"/>
        <v>1.2600806451612903</v>
      </c>
      <c r="W12" s="152">
        <f t="shared" si="3"/>
        <v>2</v>
      </c>
      <c r="X12" s="155">
        <f t="shared" si="4"/>
        <v>8</v>
      </c>
      <c r="Y12" s="180">
        <v>95</v>
      </c>
      <c r="Z12" s="160">
        <f t="shared" si="5"/>
        <v>2</v>
      </c>
      <c r="AA12" s="180">
        <v>67</v>
      </c>
      <c r="AB12" s="160">
        <f t="shared" si="6"/>
        <v>2</v>
      </c>
      <c r="AC12" s="180">
        <v>18417</v>
      </c>
      <c r="AD12" s="161">
        <f t="shared" si="7"/>
        <v>1.5636780438104942</v>
      </c>
      <c r="AE12" s="157">
        <f t="shared" si="8"/>
        <v>1</v>
      </c>
      <c r="AF12" s="180">
        <v>4394</v>
      </c>
      <c r="AG12" s="168"/>
      <c r="AH12" s="155">
        <f t="shared" si="9"/>
        <v>1</v>
      </c>
      <c r="AI12" s="181">
        <v>100</v>
      </c>
      <c r="AJ12" s="160">
        <f t="shared" si="10"/>
        <v>1</v>
      </c>
      <c r="AK12" s="163">
        <f t="shared" si="11"/>
        <v>7</v>
      </c>
      <c r="AL12" s="180">
        <v>595</v>
      </c>
      <c r="AM12" s="164">
        <f t="shared" si="12"/>
        <v>0.6567328918322296</v>
      </c>
      <c r="AN12" s="160">
        <f t="shared" si="13"/>
        <v>1</v>
      </c>
      <c r="AO12" s="163">
        <f t="shared" si="14"/>
        <v>16</v>
      </c>
      <c r="AP12" s="165">
        <f t="shared" si="15"/>
        <v>0.9411764705882354</v>
      </c>
      <c r="AQ12" s="245" t="s">
        <v>124</v>
      </c>
      <c r="AR12" s="124"/>
      <c r="AS12" s="125"/>
      <c r="AT12" s="126"/>
      <c r="AU12" s="126"/>
      <c r="AV12" s="125"/>
      <c r="AW12" s="125"/>
      <c r="AX12" s="125"/>
      <c r="AY12" s="125"/>
    </row>
    <row r="13" spans="1:51" s="127" customFormat="1" ht="15" customHeight="1">
      <c r="A13" s="152"/>
      <c r="B13" s="239" t="s">
        <v>104</v>
      </c>
      <c r="C13" s="241">
        <v>46</v>
      </c>
      <c r="D13" s="180">
        <v>59</v>
      </c>
      <c r="E13" s="154"/>
      <c r="F13" s="155">
        <f t="shared" si="16"/>
        <v>1</v>
      </c>
      <c r="G13" s="242">
        <v>947</v>
      </c>
      <c r="H13" s="180">
        <v>940</v>
      </c>
      <c r="I13" s="154"/>
      <c r="J13" s="155">
        <f t="shared" si="17"/>
        <v>1</v>
      </c>
      <c r="K13" s="243">
        <v>36</v>
      </c>
      <c r="L13" s="182">
        <v>36</v>
      </c>
      <c r="M13" s="154"/>
      <c r="N13" s="157">
        <f t="shared" si="0"/>
        <v>1</v>
      </c>
      <c r="O13" s="180">
        <v>925</v>
      </c>
      <c r="P13" s="180">
        <v>89</v>
      </c>
      <c r="Q13" s="157">
        <f t="shared" si="1"/>
        <v>1</v>
      </c>
      <c r="R13" s="180">
        <v>194</v>
      </c>
      <c r="S13" s="158">
        <f t="shared" si="2"/>
        <v>1</v>
      </c>
      <c r="T13" s="122">
        <v>1116</v>
      </c>
      <c r="U13" s="180">
        <v>1011</v>
      </c>
      <c r="V13" s="159">
        <f t="shared" si="18"/>
        <v>0.9059139784946236</v>
      </c>
      <c r="W13" s="152">
        <f t="shared" si="3"/>
        <v>2</v>
      </c>
      <c r="X13" s="155">
        <f t="shared" si="4"/>
        <v>7</v>
      </c>
      <c r="Y13" s="180">
        <v>29</v>
      </c>
      <c r="Z13" s="160">
        <f t="shared" si="5"/>
        <v>0</v>
      </c>
      <c r="AA13" s="180">
        <v>28</v>
      </c>
      <c r="AB13" s="160">
        <f t="shared" si="6"/>
        <v>0</v>
      </c>
      <c r="AC13" s="180">
        <v>4733</v>
      </c>
      <c r="AD13" s="161">
        <f t="shared" si="7"/>
        <v>0.3873158756137479</v>
      </c>
      <c r="AE13" s="157">
        <f t="shared" si="8"/>
        <v>0</v>
      </c>
      <c r="AF13" s="180">
        <v>2735</v>
      </c>
      <c r="AG13" s="162"/>
      <c r="AH13" s="155">
        <f t="shared" si="9"/>
        <v>0</v>
      </c>
      <c r="AI13" s="181">
        <v>100</v>
      </c>
      <c r="AJ13" s="160">
        <f t="shared" si="10"/>
        <v>1</v>
      </c>
      <c r="AK13" s="163">
        <f t="shared" si="11"/>
        <v>1</v>
      </c>
      <c r="AL13" s="180">
        <v>106</v>
      </c>
      <c r="AM13" s="164">
        <f t="shared" si="12"/>
        <v>0.1127659574468085</v>
      </c>
      <c r="AN13" s="160">
        <f t="shared" si="13"/>
        <v>0</v>
      </c>
      <c r="AO13" s="163">
        <f t="shared" si="14"/>
        <v>8</v>
      </c>
      <c r="AP13" s="165">
        <f t="shared" si="15"/>
        <v>0.4705882352941177</v>
      </c>
      <c r="AQ13" s="245" t="s">
        <v>125</v>
      </c>
      <c r="AR13" s="124"/>
      <c r="AS13" s="130"/>
      <c r="AT13" s="131"/>
      <c r="AU13" s="131"/>
      <c r="AV13" s="130"/>
      <c r="AW13" s="130"/>
      <c r="AX13" s="130"/>
      <c r="AY13" s="130"/>
    </row>
    <row r="14" spans="1:51" s="127" customFormat="1" ht="14.25" customHeight="1">
      <c r="A14" s="152"/>
      <c r="B14" s="239" t="s">
        <v>55</v>
      </c>
      <c r="C14" s="241">
        <v>46</v>
      </c>
      <c r="D14" s="180">
        <v>51</v>
      </c>
      <c r="E14" s="169"/>
      <c r="F14" s="155">
        <f t="shared" si="16"/>
        <v>1</v>
      </c>
      <c r="G14" s="242">
        <v>956</v>
      </c>
      <c r="H14" s="180">
        <v>958</v>
      </c>
      <c r="I14" s="170"/>
      <c r="J14" s="155">
        <f t="shared" si="17"/>
        <v>1</v>
      </c>
      <c r="K14" s="243">
        <v>35</v>
      </c>
      <c r="L14" s="182">
        <v>35</v>
      </c>
      <c r="M14" s="155"/>
      <c r="N14" s="157">
        <f t="shared" si="0"/>
        <v>1</v>
      </c>
      <c r="O14" s="180">
        <v>1564</v>
      </c>
      <c r="P14" s="180">
        <v>97</v>
      </c>
      <c r="Q14" s="157">
        <f t="shared" si="1"/>
        <v>2</v>
      </c>
      <c r="R14" s="180">
        <v>292</v>
      </c>
      <c r="S14" s="158">
        <f t="shared" si="2"/>
        <v>1</v>
      </c>
      <c r="T14" s="123">
        <v>1085</v>
      </c>
      <c r="U14" s="180">
        <v>1369</v>
      </c>
      <c r="V14" s="159">
        <f t="shared" si="18"/>
        <v>1.2617511520737328</v>
      </c>
      <c r="W14" s="152">
        <f t="shared" si="3"/>
        <v>2</v>
      </c>
      <c r="X14" s="155">
        <f t="shared" si="4"/>
        <v>8</v>
      </c>
      <c r="Y14" s="180">
        <v>55</v>
      </c>
      <c r="Z14" s="160">
        <f t="shared" si="5"/>
        <v>0</v>
      </c>
      <c r="AA14" s="180">
        <v>19</v>
      </c>
      <c r="AB14" s="160">
        <f t="shared" si="6"/>
        <v>0</v>
      </c>
      <c r="AC14" s="180">
        <v>16275</v>
      </c>
      <c r="AD14" s="161">
        <f t="shared" si="7"/>
        <v>1.306809057330978</v>
      </c>
      <c r="AE14" s="157">
        <f t="shared" si="8"/>
        <v>0</v>
      </c>
      <c r="AF14" s="180">
        <v>5093</v>
      </c>
      <c r="AG14" s="162"/>
      <c r="AH14" s="155">
        <f t="shared" si="9"/>
        <v>1</v>
      </c>
      <c r="AI14" s="181">
        <v>100</v>
      </c>
      <c r="AJ14" s="160">
        <f t="shared" si="10"/>
        <v>1</v>
      </c>
      <c r="AK14" s="163">
        <f t="shared" si="11"/>
        <v>2</v>
      </c>
      <c r="AL14" s="180">
        <v>577</v>
      </c>
      <c r="AM14" s="164">
        <f t="shared" si="12"/>
        <v>0.6022964509394572</v>
      </c>
      <c r="AN14" s="160">
        <f t="shared" si="13"/>
        <v>1</v>
      </c>
      <c r="AO14" s="163">
        <f t="shared" si="14"/>
        <v>11</v>
      </c>
      <c r="AP14" s="165">
        <f t="shared" si="15"/>
        <v>0.6470588235294117</v>
      </c>
      <c r="AQ14" s="245" t="s">
        <v>41</v>
      </c>
      <c r="AR14" s="124"/>
      <c r="AS14" s="128"/>
      <c r="AT14" s="129"/>
      <c r="AU14" s="129"/>
      <c r="AV14" s="128"/>
      <c r="AW14" s="128"/>
      <c r="AX14" s="128"/>
      <c r="AY14" s="128"/>
    </row>
    <row r="15" spans="1:51" s="127" customFormat="1" ht="14.25" customHeight="1">
      <c r="A15" s="152"/>
      <c r="B15" s="239" t="s">
        <v>74</v>
      </c>
      <c r="C15" s="241">
        <v>53</v>
      </c>
      <c r="D15" s="180">
        <v>56</v>
      </c>
      <c r="E15" s="154"/>
      <c r="F15" s="155">
        <f t="shared" si="16"/>
        <v>1</v>
      </c>
      <c r="G15" s="242">
        <v>1077</v>
      </c>
      <c r="H15" s="180">
        <v>1085</v>
      </c>
      <c r="I15" s="154"/>
      <c r="J15" s="155">
        <f t="shared" si="17"/>
        <v>1</v>
      </c>
      <c r="K15" s="243">
        <v>38</v>
      </c>
      <c r="L15" s="182">
        <v>38</v>
      </c>
      <c r="M15" s="154"/>
      <c r="N15" s="157">
        <f t="shared" si="0"/>
        <v>1</v>
      </c>
      <c r="O15" s="180">
        <v>1154</v>
      </c>
      <c r="P15" s="180">
        <v>96</v>
      </c>
      <c r="Q15" s="157">
        <f t="shared" si="1"/>
        <v>2</v>
      </c>
      <c r="R15" s="180">
        <v>196</v>
      </c>
      <c r="S15" s="158">
        <f t="shared" si="2"/>
        <v>1</v>
      </c>
      <c r="T15" s="120">
        <v>1178</v>
      </c>
      <c r="U15" s="180">
        <v>1482</v>
      </c>
      <c r="V15" s="159">
        <f t="shared" si="18"/>
        <v>1.2580645161290323</v>
      </c>
      <c r="W15" s="152">
        <f t="shared" si="3"/>
        <v>2</v>
      </c>
      <c r="X15" s="155">
        <f t="shared" si="4"/>
        <v>8</v>
      </c>
      <c r="Y15" s="180">
        <v>63</v>
      </c>
      <c r="Z15" s="160">
        <f t="shared" si="5"/>
        <v>0</v>
      </c>
      <c r="AA15" s="180">
        <v>51</v>
      </c>
      <c r="AB15" s="160">
        <f t="shared" si="6"/>
        <v>2</v>
      </c>
      <c r="AC15" s="180">
        <v>24896</v>
      </c>
      <c r="AD15" s="161">
        <f t="shared" si="7"/>
        <v>1.7650478553704358</v>
      </c>
      <c r="AE15" s="157">
        <f t="shared" si="8"/>
        <v>1</v>
      </c>
      <c r="AF15" s="180">
        <v>6703</v>
      </c>
      <c r="AG15" s="162"/>
      <c r="AH15" s="155">
        <f t="shared" si="9"/>
        <v>1</v>
      </c>
      <c r="AI15" s="181">
        <v>100</v>
      </c>
      <c r="AJ15" s="160">
        <f t="shared" si="10"/>
        <v>1</v>
      </c>
      <c r="AK15" s="163">
        <f t="shared" si="11"/>
        <v>5</v>
      </c>
      <c r="AL15" s="180">
        <v>1940</v>
      </c>
      <c r="AM15" s="164">
        <f t="shared" si="12"/>
        <v>1.7880184331797235</v>
      </c>
      <c r="AN15" s="160">
        <f t="shared" si="13"/>
        <v>2</v>
      </c>
      <c r="AO15" s="163">
        <f t="shared" si="14"/>
        <v>15</v>
      </c>
      <c r="AP15" s="165">
        <f t="shared" si="15"/>
        <v>0.8823529411764706</v>
      </c>
      <c r="AQ15" s="245" t="s">
        <v>42</v>
      </c>
      <c r="AR15" s="124"/>
      <c r="AS15" s="132"/>
      <c r="AT15" s="133"/>
      <c r="AU15" s="133"/>
      <c r="AV15" s="132"/>
      <c r="AW15" s="132"/>
      <c r="AX15" s="132"/>
      <c r="AY15" s="132"/>
    </row>
    <row r="16" spans="1:51" s="127" customFormat="1" ht="15" customHeight="1">
      <c r="A16" s="152"/>
      <c r="B16" s="239" t="s">
        <v>118</v>
      </c>
      <c r="C16" s="241">
        <v>71</v>
      </c>
      <c r="D16" s="180">
        <v>81</v>
      </c>
      <c r="E16" s="171"/>
      <c r="F16" s="155">
        <f t="shared" si="16"/>
        <v>1</v>
      </c>
      <c r="G16" s="244">
        <v>1465</v>
      </c>
      <c r="H16" s="180">
        <v>1466</v>
      </c>
      <c r="I16" s="152"/>
      <c r="J16" s="155">
        <f t="shared" si="17"/>
        <v>1</v>
      </c>
      <c r="K16" s="240">
        <v>48</v>
      </c>
      <c r="L16" s="182">
        <v>48</v>
      </c>
      <c r="M16" s="152"/>
      <c r="N16" s="157">
        <f t="shared" si="0"/>
        <v>1</v>
      </c>
      <c r="O16" s="180">
        <v>1472</v>
      </c>
      <c r="P16" s="180">
        <v>100</v>
      </c>
      <c r="Q16" s="157">
        <f t="shared" si="1"/>
        <v>2</v>
      </c>
      <c r="R16" s="180">
        <v>292</v>
      </c>
      <c r="S16" s="158">
        <f t="shared" si="2"/>
        <v>1</v>
      </c>
      <c r="T16" s="121">
        <v>1488</v>
      </c>
      <c r="U16" s="180">
        <v>1911</v>
      </c>
      <c r="V16" s="159">
        <f t="shared" si="18"/>
        <v>1.284274193548387</v>
      </c>
      <c r="W16" s="152">
        <f t="shared" si="3"/>
        <v>2</v>
      </c>
      <c r="X16" s="155">
        <f t="shared" si="4"/>
        <v>8</v>
      </c>
      <c r="Y16" s="180">
        <v>94</v>
      </c>
      <c r="Z16" s="160">
        <f t="shared" si="5"/>
        <v>2</v>
      </c>
      <c r="AA16" s="180">
        <v>42</v>
      </c>
      <c r="AB16" s="160">
        <f t="shared" si="6"/>
        <v>1</v>
      </c>
      <c r="AC16" s="180">
        <v>27610</v>
      </c>
      <c r="AD16" s="161">
        <f t="shared" si="7"/>
        <v>1.4487354391856437</v>
      </c>
      <c r="AE16" s="157">
        <f t="shared" si="8"/>
        <v>1</v>
      </c>
      <c r="AF16" s="180">
        <v>6032</v>
      </c>
      <c r="AG16" s="152"/>
      <c r="AH16" s="155">
        <f t="shared" si="9"/>
        <v>1</v>
      </c>
      <c r="AI16" s="181">
        <v>100</v>
      </c>
      <c r="AJ16" s="160">
        <f t="shared" si="10"/>
        <v>1</v>
      </c>
      <c r="AK16" s="163">
        <f t="shared" si="11"/>
        <v>6</v>
      </c>
      <c r="AL16" s="180">
        <v>634</v>
      </c>
      <c r="AM16" s="164">
        <f t="shared" si="12"/>
        <v>0.4324693042291951</v>
      </c>
      <c r="AN16" s="160">
        <f t="shared" si="13"/>
        <v>0</v>
      </c>
      <c r="AO16" s="163">
        <f t="shared" si="14"/>
        <v>14</v>
      </c>
      <c r="AP16" s="165">
        <f t="shared" si="15"/>
        <v>0.823529411764706</v>
      </c>
      <c r="AQ16" s="245" t="s">
        <v>125</v>
      </c>
      <c r="AR16" s="124"/>
      <c r="AS16" s="128"/>
      <c r="AT16" s="129"/>
      <c r="AU16" s="129"/>
      <c r="AV16" s="128"/>
      <c r="AW16" s="128"/>
      <c r="AX16" s="128"/>
      <c r="AY16" s="128"/>
    </row>
    <row r="17" spans="1:51" s="128" customFormat="1" ht="15" customHeight="1">
      <c r="A17" s="152"/>
      <c r="B17" s="239" t="s">
        <v>83</v>
      </c>
      <c r="C17" s="241">
        <v>73</v>
      </c>
      <c r="D17" s="180">
        <v>89</v>
      </c>
      <c r="E17" s="154"/>
      <c r="F17" s="155">
        <f t="shared" si="16"/>
        <v>1</v>
      </c>
      <c r="G17" s="244">
        <v>1646</v>
      </c>
      <c r="H17" s="180">
        <v>1646</v>
      </c>
      <c r="I17" s="154"/>
      <c r="J17" s="155">
        <f t="shared" si="17"/>
        <v>1</v>
      </c>
      <c r="K17" s="240">
        <v>61</v>
      </c>
      <c r="L17" s="182">
        <v>61</v>
      </c>
      <c r="M17" s="154"/>
      <c r="N17" s="157">
        <f t="shared" si="0"/>
        <v>1</v>
      </c>
      <c r="O17" s="180">
        <v>2433</v>
      </c>
      <c r="P17" s="180">
        <v>94</v>
      </c>
      <c r="Q17" s="157">
        <f t="shared" si="1"/>
        <v>2</v>
      </c>
      <c r="R17" s="180">
        <v>418</v>
      </c>
      <c r="S17" s="158">
        <f t="shared" si="2"/>
        <v>1</v>
      </c>
      <c r="T17" s="122">
        <v>1891</v>
      </c>
      <c r="U17" s="180">
        <v>2347</v>
      </c>
      <c r="V17" s="159">
        <f t="shared" si="18"/>
        <v>1.2411422527763087</v>
      </c>
      <c r="W17" s="152">
        <f t="shared" si="3"/>
        <v>2</v>
      </c>
      <c r="X17" s="155">
        <f t="shared" si="4"/>
        <v>8</v>
      </c>
      <c r="Y17" s="180">
        <v>70</v>
      </c>
      <c r="Z17" s="160">
        <f t="shared" si="5"/>
        <v>1</v>
      </c>
      <c r="AA17" s="180">
        <v>51</v>
      </c>
      <c r="AB17" s="160">
        <f t="shared" si="6"/>
        <v>2</v>
      </c>
      <c r="AC17" s="180">
        <v>26017</v>
      </c>
      <c r="AD17" s="161">
        <f t="shared" si="7"/>
        <v>1.2158612954481727</v>
      </c>
      <c r="AE17" s="157">
        <f t="shared" si="8"/>
        <v>0</v>
      </c>
      <c r="AF17" s="180">
        <v>10024</v>
      </c>
      <c r="AG17" s="162"/>
      <c r="AH17" s="155">
        <f t="shared" si="9"/>
        <v>1</v>
      </c>
      <c r="AI17" s="181">
        <v>100</v>
      </c>
      <c r="AJ17" s="160">
        <f t="shared" si="10"/>
        <v>1</v>
      </c>
      <c r="AK17" s="163">
        <f t="shared" si="11"/>
        <v>5</v>
      </c>
      <c r="AL17" s="180">
        <v>2261</v>
      </c>
      <c r="AM17" s="164">
        <f t="shared" si="12"/>
        <v>1.37363304981774</v>
      </c>
      <c r="AN17" s="160">
        <f t="shared" si="13"/>
        <v>2</v>
      </c>
      <c r="AO17" s="163">
        <f t="shared" si="14"/>
        <v>15</v>
      </c>
      <c r="AP17" s="165">
        <f t="shared" si="15"/>
        <v>0.8823529411764706</v>
      </c>
      <c r="AQ17" s="245" t="s">
        <v>41</v>
      </c>
      <c r="AR17" s="124"/>
      <c r="AS17" s="125"/>
      <c r="AT17" s="126"/>
      <c r="AU17" s="126"/>
      <c r="AV17" s="125"/>
      <c r="AW17" s="125"/>
      <c r="AX17" s="125"/>
      <c r="AY17" s="125"/>
    </row>
    <row r="18" spans="1:51" s="128" customFormat="1" ht="15" customHeight="1">
      <c r="A18" s="152"/>
      <c r="B18" s="239" t="s">
        <v>122</v>
      </c>
      <c r="C18" s="241">
        <v>43</v>
      </c>
      <c r="D18" s="180">
        <v>56</v>
      </c>
      <c r="E18" s="152"/>
      <c r="F18" s="155">
        <f t="shared" si="16"/>
        <v>1</v>
      </c>
      <c r="G18" s="244">
        <v>831</v>
      </c>
      <c r="H18" s="180">
        <v>835</v>
      </c>
      <c r="I18" s="152"/>
      <c r="J18" s="155">
        <f t="shared" si="17"/>
        <v>1</v>
      </c>
      <c r="K18" s="240">
        <v>30</v>
      </c>
      <c r="L18" s="182">
        <v>30</v>
      </c>
      <c r="M18" s="152"/>
      <c r="N18" s="157">
        <f t="shared" si="0"/>
        <v>1</v>
      </c>
      <c r="O18" s="180">
        <v>787</v>
      </c>
      <c r="P18" s="180">
        <v>98</v>
      </c>
      <c r="Q18" s="157">
        <f t="shared" si="1"/>
        <v>2</v>
      </c>
      <c r="R18" s="180">
        <v>194</v>
      </c>
      <c r="S18" s="158">
        <f t="shared" si="2"/>
        <v>1</v>
      </c>
      <c r="T18" s="121">
        <v>930</v>
      </c>
      <c r="U18" s="180">
        <v>1191</v>
      </c>
      <c r="V18" s="159">
        <f t="shared" si="18"/>
        <v>1.2806451612903227</v>
      </c>
      <c r="W18" s="152">
        <f t="shared" si="3"/>
        <v>2</v>
      </c>
      <c r="X18" s="155">
        <f t="shared" si="4"/>
        <v>8</v>
      </c>
      <c r="Y18" s="180">
        <v>24</v>
      </c>
      <c r="Z18" s="160">
        <f t="shared" si="5"/>
        <v>0</v>
      </c>
      <c r="AA18" s="180">
        <v>3</v>
      </c>
      <c r="AB18" s="160">
        <f t="shared" si="6"/>
        <v>0</v>
      </c>
      <c r="AC18" s="180">
        <v>9980</v>
      </c>
      <c r="AD18" s="161">
        <f t="shared" si="7"/>
        <v>0.9193919852602488</v>
      </c>
      <c r="AE18" s="157">
        <f t="shared" si="8"/>
        <v>0</v>
      </c>
      <c r="AF18" s="180">
        <v>2804</v>
      </c>
      <c r="AG18" s="168"/>
      <c r="AH18" s="155">
        <f t="shared" si="9"/>
        <v>1</v>
      </c>
      <c r="AI18" s="181">
        <v>100</v>
      </c>
      <c r="AJ18" s="160">
        <f t="shared" si="10"/>
        <v>1</v>
      </c>
      <c r="AK18" s="163">
        <f t="shared" si="11"/>
        <v>2</v>
      </c>
      <c r="AL18" s="180">
        <v>298</v>
      </c>
      <c r="AM18" s="164">
        <f t="shared" si="12"/>
        <v>0.3568862275449102</v>
      </c>
      <c r="AN18" s="160">
        <f t="shared" si="13"/>
        <v>0</v>
      </c>
      <c r="AO18" s="163">
        <f t="shared" si="14"/>
        <v>10</v>
      </c>
      <c r="AP18" s="165">
        <f t="shared" si="15"/>
        <v>0.5882352941176471</v>
      </c>
      <c r="AQ18" s="245" t="s">
        <v>125</v>
      </c>
      <c r="AR18" s="124"/>
      <c r="AS18" s="125"/>
      <c r="AT18" s="126"/>
      <c r="AU18" s="126"/>
      <c r="AV18" s="125"/>
      <c r="AW18" s="125"/>
      <c r="AX18" s="125"/>
      <c r="AY18" s="125"/>
    </row>
    <row r="19" spans="1:51" s="134" customFormat="1" ht="15" customHeight="1">
      <c r="A19" s="152"/>
      <c r="B19" s="239" t="s">
        <v>100</v>
      </c>
      <c r="C19" s="241">
        <v>60</v>
      </c>
      <c r="D19" s="180">
        <v>65</v>
      </c>
      <c r="E19" s="172"/>
      <c r="F19" s="155">
        <f t="shared" si="16"/>
        <v>1</v>
      </c>
      <c r="G19" s="247">
        <v>970</v>
      </c>
      <c r="H19" s="180">
        <v>968</v>
      </c>
      <c r="I19" s="170"/>
      <c r="J19" s="155">
        <f t="shared" si="17"/>
        <v>1</v>
      </c>
      <c r="K19" s="240">
        <v>38</v>
      </c>
      <c r="L19" s="182">
        <v>38</v>
      </c>
      <c r="M19" s="155"/>
      <c r="N19" s="173">
        <f t="shared" si="0"/>
        <v>1</v>
      </c>
      <c r="O19" s="180">
        <v>1450</v>
      </c>
      <c r="P19" s="180">
        <v>90</v>
      </c>
      <c r="Q19" s="157">
        <f t="shared" si="1"/>
        <v>2</v>
      </c>
      <c r="R19" s="180">
        <v>184</v>
      </c>
      <c r="S19" s="158">
        <f t="shared" si="2"/>
        <v>1</v>
      </c>
      <c r="T19" s="120">
        <v>1178</v>
      </c>
      <c r="U19" s="180">
        <v>1590</v>
      </c>
      <c r="V19" s="159">
        <f t="shared" si="18"/>
        <v>1.3497453310696095</v>
      </c>
      <c r="W19" s="152">
        <f t="shared" si="3"/>
        <v>2</v>
      </c>
      <c r="X19" s="155">
        <f t="shared" si="4"/>
        <v>8</v>
      </c>
      <c r="Y19" s="180">
        <v>71</v>
      </c>
      <c r="Z19" s="160">
        <f t="shared" si="5"/>
        <v>1</v>
      </c>
      <c r="AA19" s="180">
        <v>49</v>
      </c>
      <c r="AB19" s="160">
        <f t="shared" si="6"/>
        <v>1</v>
      </c>
      <c r="AC19" s="180">
        <v>33674</v>
      </c>
      <c r="AD19" s="161">
        <f t="shared" si="7"/>
        <v>2.6759376986649714</v>
      </c>
      <c r="AE19" s="157">
        <f t="shared" si="8"/>
        <v>1</v>
      </c>
      <c r="AF19" s="180">
        <v>7915</v>
      </c>
      <c r="AG19" s="162"/>
      <c r="AH19" s="155">
        <f t="shared" si="9"/>
        <v>1</v>
      </c>
      <c r="AI19" s="181">
        <v>100</v>
      </c>
      <c r="AJ19" s="160">
        <f t="shared" si="10"/>
        <v>1</v>
      </c>
      <c r="AK19" s="163">
        <f t="shared" si="11"/>
        <v>5</v>
      </c>
      <c r="AL19" s="180">
        <v>5154</v>
      </c>
      <c r="AM19" s="164">
        <f t="shared" si="12"/>
        <v>5.324380165289257</v>
      </c>
      <c r="AN19" s="160">
        <f t="shared" si="13"/>
        <v>2</v>
      </c>
      <c r="AO19" s="163">
        <f t="shared" si="14"/>
        <v>15</v>
      </c>
      <c r="AP19" s="165">
        <f t="shared" si="15"/>
        <v>0.8823529411764706</v>
      </c>
      <c r="AQ19" s="245" t="s">
        <v>124</v>
      </c>
      <c r="AR19" s="124"/>
      <c r="AS19" s="125"/>
      <c r="AT19" s="126"/>
      <c r="AU19" s="126"/>
      <c r="AV19" s="125"/>
      <c r="AW19" s="125"/>
      <c r="AX19" s="125"/>
      <c r="AY19" s="125"/>
    </row>
    <row r="20" spans="1:47" s="128" customFormat="1" ht="15" customHeight="1">
      <c r="A20" s="152"/>
      <c r="B20" s="239" t="s">
        <v>94</v>
      </c>
      <c r="C20" s="241">
        <v>69</v>
      </c>
      <c r="D20" s="180">
        <v>82</v>
      </c>
      <c r="E20" s="166"/>
      <c r="F20" s="155">
        <f t="shared" si="16"/>
        <v>1</v>
      </c>
      <c r="G20" s="244">
        <v>1592</v>
      </c>
      <c r="H20" s="180">
        <v>1596</v>
      </c>
      <c r="I20" s="167"/>
      <c r="J20" s="155">
        <f t="shared" si="17"/>
        <v>1</v>
      </c>
      <c r="K20" s="240">
        <v>57</v>
      </c>
      <c r="L20" s="182">
        <v>57</v>
      </c>
      <c r="M20" s="155"/>
      <c r="N20" s="157">
        <f t="shared" si="0"/>
        <v>1</v>
      </c>
      <c r="O20" s="180">
        <v>1545</v>
      </c>
      <c r="P20" s="180">
        <v>100</v>
      </c>
      <c r="Q20" s="157">
        <f t="shared" si="1"/>
        <v>2</v>
      </c>
      <c r="R20" s="180">
        <v>951</v>
      </c>
      <c r="S20" s="158">
        <f t="shared" si="2"/>
        <v>1</v>
      </c>
      <c r="T20" s="120">
        <v>1767</v>
      </c>
      <c r="U20" s="180">
        <v>1933</v>
      </c>
      <c r="V20" s="159">
        <f t="shared" si="18"/>
        <v>1.0939445387662705</v>
      </c>
      <c r="W20" s="152">
        <f t="shared" si="3"/>
        <v>2</v>
      </c>
      <c r="X20" s="155">
        <f t="shared" si="4"/>
        <v>8</v>
      </c>
      <c r="Y20" s="180">
        <v>98</v>
      </c>
      <c r="Z20" s="160">
        <f t="shared" si="5"/>
        <v>2</v>
      </c>
      <c r="AA20" s="180">
        <v>13</v>
      </c>
      <c r="AB20" s="160">
        <f t="shared" si="6"/>
        <v>0</v>
      </c>
      <c r="AC20" s="180">
        <v>18253</v>
      </c>
      <c r="AD20" s="161">
        <f t="shared" si="7"/>
        <v>0.8797474455369193</v>
      </c>
      <c r="AE20" s="157">
        <f t="shared" si="8"/>
        <v>0</v>
      </c>
      <c r="AF20" s="180">
        <v>5365</v>
      </c>
      <c r="AG20" s="168"/>
      <c r="AH20" s="155">
        <f t="shared" si="9"/>
        <v>1</v>
      </c>
      <c r="AI20" s="181">
        <v>100</v>
      </c>
      <c r="AJ20" s="160">
        <f t="shared" si="10"/>
        <v>1</v>
      </c>
      <c r="AK20" s="163">
        <f t="shared" si="11"/>
        <v>4</v>
      </c>
      <c r="AL20" s="180">
        <v>4206</v>
      </c>
      <c r="AM20" s="164">
        <f t="shared" si="12"/>
        <v>2.6353383458646618</v>
      </c>
      <c r="AN20" s="160">
        <f t="shared" si="13"/>
        <v>2</v>
      </c>
      <c r="AO20" s="163">
        <f t="shared" si="14"/>
        <v>14</v>
      </c>
      <c r="AP20" s="165">
        <f t="shared" si="15"/>
        <v>0.823529411764706</v>
      </c>
      <c r="AQ20" s="245" t="s">
        <v>124</v>
      </c>
      <c r="AR20" s="124"/>
      <c r="AT20" s="129"/>
      <c r="AU20" s="129"/>
    </row>
    <row r="21" spans="1:51" s="128" customFormat="1" ht="17.25" customHeight="1">
      <c r="A21" s="152"/>
      <c r="B21" s="239" t="s">
        <v>87</v>
      </c>
      <c r="C21" s="241">
        <v>43</v>
      </c>
      <c r="D21" s="180">
        <v>61</v>
      </c>
      <c r="E21" s="166"/>
      <c r="F21" s="155">
        <f t="shared" si="16"/>
        <v>1</v>
      </c>
      <c r="G21" s="244">
        <v>874</v>
      </c>
      <c r="H21" s="180">
        <v>867</v>
      </c>
      <c r="I21" s="167"/>
      <c r="J21" s="155">
        <f t="shared" si="17"/>
        <v>1</v>
      </c>
      <c r="K21" s="240">
        <v>32</v>
      </c>
      <c r="L21" s="182">
        <v>32</v>
      </c>
      <c r="M21" s="155"/>
      <c r="N21" s="157">
        <f t="shared" si="0"/>
        <v>1</v>
      </c>
      <c r="O21" s="180">
        <v>718</v>
      </c>
      <c r="P21" s="180">
        <v>76</v>
      </c>
      <c r="Q21" s="157">
        <f t="shared" si="1"/>
        <v>1</v>
      </c>
      <c r="R21" s="180">
        <v>210</v>
      </c>
      <c r="S21" s="158">
        <f t="shared" si="2"/>
        <v>1</v>
      </c>
      <c r="T21" s="120">
        <v>992</v>
      </c>
      <c r="U21" s="180">
        <v>1171</v>
      </c>
      <c r="V21" s="159">
        <f t="shared" si="18"/>
        <v>1.1804435483870968</v>
      </c>
      <c r="W21" s="152">
        <f t="shared" si="3"/>
        <v>2</v>
      </c>
      <c r="X21" s="155">
        <f t="shared" si="4"/>
        <v>7</v>
      </c>
      <c r="Y21" s="180">
        <v>45</v>
      </c>
      <c r="Z21" s="160">
        <f t="shared" si="5"/>
        <v>0</v>
      </c>
      <c r="AA21" s="180">
        <v>11</v>
      </c>
      <c r="AB21" s="160">
        <f t="shared" si="6"/>
        <v>0</v>
      </c>
      <c r="AC21" s="180">
        <v>7625</v>
      </c>
      <c r="AD21" s="161">
        <f t="shared" si="7"/>
        <v>0.6765149498713512</v>
      </c>
      <c r="AE21" s="157">
        <f t="shared" si="8"/>
        <v>0</v>
      </c>
      <c r="AF21" s="180">
        <v>2336</v>
      </c>
      <c r="AG21" s="168"/>
      <c r="AH21" s="155">
        <f t="shared" si="9"/>
        <v>0</v>
      </c>
      <c r="AI21" s="181">
        <v>100</v>
      </c>
      <c r="AJ21" s="160">
        <f t="shared" si="10"/>
        <v>1</v>
      </c>
      <c r="AK21" s="163">
        <f t="shared" si="11"/>
        <v>1</v>
      </c>
      <c r="AL21" s="180">
        <v>47</v>
      </c>
      <c r="AM21" s="164">
        <f t="shared" si="12"/>
        <v>0.05420991926182238</v>
      </c>
      <c r="AN21" s="160">
        <f t="shared" si="13"/>
        <v>0</v>
      </c>
      <c r="AO21" s="163">
        <f t="shared" si="14"/>
        <v>8</v>
      </c>
      <c r="AP21" s="165">
        <f t="shared" si="15"/>
        <v>0.4705882352941177</v>
      </c>
      <c r="AQ21" s="245" t="s">
        <v>124</v>
      </c>
      <c r="AR21" s="124"/>
      <c r="AS21" s="125"/>
      <c r="AT21" s="126"/>
      <c r="AU21" s="126"/>
      <c r="AV21" s="125"/>
      <c r="AW21" s="125"/>
      <c r="AX21" s="125"/>
      <c r="AY21" s="125"/>
    </row>
    <row r="22" spans="1:51" s="128" customFormat="1" ht="15" customHeight="1">
      <c r="A22" s="152"/>
      <c r="B22" s="239" t="s">
        <v>97</v>
      </c>
      <c r="C22" s="241">
        <v>61</v>
      </c>
      <c r="D22" s="180">
        <v>87</v>
      </c>
      <c r="E22" s="166"/>
      <c r="F22" s="155">
        <f t="shared" si="16"/>
        <v>0</v>
      </c>
      <c r="G22" s="246">
        <v>1084</v>
      </c>
      <c r="H22" s="180">
        <v>1079</v>
      </c>
      <c r="I22" s="167"/>
      <c r="J22" s="155">
        <f t="shared" si="17"/>
        <v>1</v>
      </c>
      <c r="K22" s="248">
        <v>40</v>
      </c>
      <c r="L22" s="182">
        <v>40</v>
      </c>
      <c r="M22" s="155"/>
      <c r="N22" s="157">
        <f t="shared" si="0"/>
        <v>1</v>
      </c>
      <c r="O22" s="180">
        <v>991</v>
      </c>
      <c r="P22" s="180">
        <v>91</v>
      </c>
      <c r="Q22" s="157">
        <f t="shared" si="1"/>
        <v>2</v>
      </c>
      <c r="R22" s="180">
        <v>267</v>
      </c>
      <c r="S22" s="158">
        <f t="shared" si="2"/>
        <v>1</v>
      </c>
      <c r="T22" s="120">
        <v>1240</v>
      </c>
      <c r="U22" s="180">
        <v>1552</v>
      </c>
      <c r="V22" s="159">
        <f t="shared" si="18"/>
        <v>1.2516129032258065</v>
      </c>
      <c r="W22" s="152">
        <f t="shared" si="3"/>
        <v>2</v>
      </c>
      <c r="X22" s="155">
        <f t="shared" si="4"/>
        <v>7</v>
      </c>
      <c r="Y22" s="180">
        <v>35</v>
      </c>
      <c r="Z22" s="160">
        <f t="shared" si="5"/>
        <v>0</v>
      </c>
      <c r="AA22" s="180">
        <v>20</v>
      </c>
      <c r="AB22" s="160">
        <f t="shared" si="6"/>
        <v>0</v>
      </c>
      <c r="AC22" s="180">
        <v>17457</v>
      </c>
      <c r="AD22" s="161">
        <f t="shared" si="7"/>
        <v>1.2445284094959719</v>
      </c>
      <c r="AE22" s="157">
        <f t="shared" si="8"/>
        <v>0</v>
      </c>
      <c r="AF22" s="180">
        <v>7328</v>
      </c>
      <c r="AG22" s="168"/>
      <c r="AH22" s="155">
        <f t="shared" si="9"/>
        <v>1</v>
      </c>
      <c r="AI22" s="181">
        <v>100</v>
      </c>
      <c r="AJ22" s="160">
        <f t="shared" si="10"/>
        <v>1</v>
      </c>
      <c r="AK22" s="163">
        <f t="shared" si="11"/>
        <v>2</v>
      </c>
      <c r="AL22" s="180">
        <v>703</v>
      </c>
      <c r="AM22" s="164">
        <f t="shared" si="12"/>
        <v>0.6515291936978684</v>
      </c>
      <c r="AN22" s="160">
        <f t="shared" si="13"/>
        <v>1</v>
      </c>
      <c r="AO22" s="163">
        <f t="shared" si="14"/>
        <v>10</v>
      </c>
      <c r="AP22" s="165">
        <f t="shared" si="15"/>
        <v>0.5882352941176471</v>
      </c>
      <c r="AQ22" s="245" t="s">
        <v>124</v>
      </c>
      <c r="AR22" s="124"/>
      <c r="AS22" s="125"/>
      <c r="AT22" s="126"/>
      <c r="AU22" s="126"/>
      <c r="AV22" s="125"/>
      <c r="AW22" s="125"/>
      <c r="AX22" s="125"/>
      <c r="AY22" s="125"/>
    </row>
    <row r="23" spans="1:44" s="128" customFormat="1" ht="15" customHeight="1">
      <c r="A23" s="152"/>
      <c r="B23" s="239" t="s">
        <v>69</v>
      </c>
      <c r="C23" s="241">
        <v>62</v>
      </c>
      <c r="D23" s="180">
        <v>75</v>
      </c>
      <c r="E23" s="169"/>
      <c r="F23" s="155">
        <f t="shared" si="16"/>
        <v>1</v>
      </c>
      <c r="G23" s="244">
        <v>1405</v>
      </c>
      <c r="H23" s="180">
        <v>1403</v>
      </c>
      <c r="I23" s="170"/>
      <c r="J23" s="155">
        <f t="shared" si="17"/>
        <v>1</v>
      </c>
      <c r="K23" s="240">
        <v>48</v>
      </c>
      <c r="L23" s="182">
        <v>48</v>
      </c>
      <c r="M23" s="155"/>
      <c r="N23" s="157">
        <f t="shared" si="0"/>
        <v>1</v>
      </c>
      <c r="O23" s="180">
        <v>1328</v>
      </c>
      <c r="P23" s="180">
        <v>91</v>
      </c>
      <c r="Q23" s="157">
        <f t="shared" si="1"/>
        <v>2</v>
      </c>
      <c r="R23" s="180">
        <v>448</v>
      </c>
      <c r="S23" s="158">
        <f t="shared" si="2"/>
        <v>1</v>
      </c>
      <c r="T23" s="120">
        <v>1488</v>
      </c>
      <c r="U23" s="180">
        <v>1771</v>
      </c>
      <c r="V23" s="159">
        <f t="shared" si="18"/>
        <v>1.1901881720430108</v>
      </c>
      <c r="W23" s="152">
        <f t="shared" si="3"/>
        <v>2</v>
      </c>
      <c r="X23" s="155">
        <f t="shared" si="4"/>
        <v>8</v>
      </c>
      <c r="Y23" s="180">
        <v>46</v>
      </c>
      <c r="Z23" s="160">
        <f t="shared" si="5"/>
        <v>0</v>
      </c>
      <c r="AA23" s="180">
        <v>39</v>
      </c>
      <c r="AB23" s="160">
        <f t="shared" si="6"/>
        <v>0</v>
      </c>
      <c r="AC23" s="180">
        <v>26301</v>
      </c>
      <c r="AD23" s="161">
        <f t="shared" si="7"/>
        <v>1.442019847579363</v>
      </c>
      <c r="AE23" s="157">
        <f t="shared" si="8"/>
        <v>1</v>
      </c>
      <c r="AF23" s="180">
        <v>8683</v>
      </c>
      <c r="AG23" s="162"/>
      <c r="AH23" s="155">
        <f t="shared" si="9"/>
        <v>1</v>
      </c>
      <c r="AI23" s="181">
        <v>100</v>
      </c>
      <c r="AJ23" s="160">
        <f t="shared" si="10"/>
        <v>1</v>
      </c>
      <c r="AK23" s="163">
        <f t="shared" si="11"/>
        <v>3</v>
      </c>
      <c r="AL23" s="180">
        <v>1196</v>
      </c>
      <c r="AM23" s="164">
        <f t="shared" si="12"/>
        <v>0.8524590163934426</v>
      </c>
      <c r="AN23" s="160">
        <f t="shared" si="13"/>
        <v>2</v>
      </c>
      <c r="AO23" s="163">
        <f t="shared" si="14"/>
        <v>13</v>
      </c>
      <c r="AP23" s="165">
        <f t="shared" si="15"/>
        <v>0.7647058823529411</v>
      </c>
      <c r="AQ23" s="245" t="s">
        <v>42</v>
      </c>
      <c r="AR23" s="124"/>
    </row>
    <row r="24" spans="1:51" s="128" customFormat="1" ht="15" customHeight="1">
      <c r="A24" s="152"/>
      <c r="B24" s="239" t="s">
        <v>58</v>
      </c>
      <c r="C24" s="241">
        <v>89</v>
      </c>
      <c r="D24" s="180">
        <v>101</v>
      </c>
      <c r="E24" s="174"/>
      <c r="F24" s="155">
        <f t="shared" si="16"/>
        <v>1</v>
      </c>
      <c r="G24" s="242">
        <v>1798</v>
      </c>
      <c r="H24" s="180">
        <v>1798</v>
      </c>
      <c r="I24" s="174"/>
      <c r="J24" s="155">
        <f t="shared" si="17"/>
        <v>1</v>
      </c>
      <c r="K24" s="243">
        <v>63</v>
      </c>
      <c r="L24" s="182">
        <v>63</v>
      </c>
      <c r="M24" s="174"/>
      <c r="N24" s="157">
        <f t="shared" si="0"/>
        <v>1</v>
      </c>
      <c r="O24" s="180">
        <v>2940</v>
      </c>
      <c r="P24" s="180">
        <v>99</v>
      </c>
      <c r="Q24" s="157">
        <f t="shared" si="1"/>
        <v>2</v>
      </c>
      <c r="R24" s="180">
        <v>461</v>
      </c>
      <c r="S24" s="158">
        <f t="shared" si="2"/>
        <v>1</v>
      </c>
      <c r="T24" s="120">
        <v>1953</v>
      </c>
      <c r="U24" s="180">
        <v>2480</v>
      </c>
      <c r="V24" s="159">
        <f t="shared" si="18"/>
        <v>1.2698412698412698</v>
      </c>
      <c r="W24" s="152">
        <f t="shared" si="3"/>
        <v>2</v>
      </c>
      <c r="X24" s="155">
        <f t="shared" si="4"/>
        <v>8</v>
      </c>
      <c r="Y24" s="180">
        <v>92</v>
      </c>
      <c r="Z24" s="160">
        <f t="shared" si="5"/>
        <v>2</v>
      </c>
      <c r="AA24" s="180">
        <v>77</v>
      </c>
      <c r="AB24" s="160">
        <f t="shared" si="6"/>
        <v>2</v>
      </c>
      <c r="AC24" s="180">
        <v>54415</v>
      </c>
      <c r="AD24" s="161">
        <f t="shared" si="7"/>
        <v>2.32801403268589</v>
      </c>
      <c r="AE24" s="157">
        <f t="shared" si="8"/>
        <v>1</v>
      </c>
      <c r="AF24" s="180">
        <v>14345</v>
      </c>
      <c r="AG24" s="168"/>
      <c r="AH24" s="155">
        <f t="shared" si="9"/>
        <v>1</v>
      </c>
      <c r="AI24" s="181">
        <v>100</v>
      </c>
      <c r="AJ24" s="160">
        <f t="shared" si="10"/>
        <v>1</v>
      </c>
      <c r="AK24" s="163">
        <f t="shared" si="11"/>
        <v>7</v>
      </c>
      <c r="AL24" s="180">
        <v>18745</v>
      </c>
      <c r="AM24" s="164">
        <f t="shared" si="12"/>
        <v>10.425472747497219</v>
      </c>
      <c r="AN24" s="160">
        <f t="shared" si="13"/>
        <v>2</v>
      </c>
      <c r="AO24" s="163">
        <f t="shared" si="14"/>
        <v>17</v>
      </c>
      <c r="AP24" s="165">
        <f t="shared" si="15"/>
        <v>1</v>
      </c>
      <c r="AQ24" s="245" t="s">
        <v>41</v>
      </c>
      <c r="AR24" s="124"/>
      <c r="AS24" s="132"/>
      <c r="AT24" s="132"/>
      <c r="AU24" s="132"/>
      <c r="AV24" s="132"/>
      <c r="AW24" s="132"/>
      <c r="AX24" s="132"/>
      <c r="AY24" s="132"/>
    </row>
    <row r="25" spans="1:51" s="135" customFormat="1" ht="14.25" customHeight="1">
      <c r="A25" s="152"/>
      <c r="B25" s="239" t="s">
        <v>61</v>
      </c>
      <c r="C25" s="241">
        <v>26</v>
      </c>
      <c r="D25" s="180">
        <v>31</v>
      </c>
      <c r="E25" s="166"/>
      <c r="F25" s="155">
        <f t="shared" si="16"/>
        <v>1</v>
      </c>
      <c r="G25" s="244">
        <v>544</v>
      </c>
      <c r="H25" s="180">
        <v>538</v>
      </c>
      <c r="I25" s="167"/>
      <c r="J25" s="155">
        <f t="shared" si="17"/>
        <v>1</v>
      </c>
      <c r="K25" s="240">
        <v>22</v>
      </c>
      <c r="L25" s="182">
        <v>22</v>
      </c>
      <c r="M25" s="155"/>
      <c r="N25" s="157">
        <f t="shared" si="0"/>
        <v>1</v>
      </c>
      <c r="O25" s="180">
        <v>904</v>
      </c>
      <c r="P25" s="180">
        <v>85</v>
      </c>
      <c r="Q25" s="157">
        <f t="shared" si="1"/>
        <v>1</v>
      </c>
      <c r="R25" s="180">
        <v>107</v>
      </c>
      <c r="S25" s="158">
        <f t="shared" si="2"/>
        <v>0</v>
      </c>
      <c r="T25" s="122">
        <v>682</v>
      </c>
      <c r="U25" s="180">
        <v>576</v>
      </c>
      <c r="V25" s="159">
        <f t="shared" si="18"/>
        <v>0.844574780058651</v>
      </c>
      <c r="W25" s="152">
        <f t="shared" si="3"/>
        <v>1</v>
      </c>
      <c r="X25" s="155">
        <f t="shared" si="4"/>
        <v>5</v>
      </c>
      <c r="Y25" s="180">
        <v>12</v>
      </c>
      <c r="Z25" s="160">
        <f t="shared" si="5"/>
        <v>0</v>
      </c>
      <c r="AA25" s="180">
        <v>1</v>
      </c>
      <c r="AB25" s="160">
        <f t="shared" si="6"/>
        <v>0</v>
      </c>
      <c r="AC25" s="180">
        <v>1925</v>
      </c>
      <c r="AD25" s="161">
        <f t="shared" si="7"/>
        <v>0.275235916499857</v>
      </c>
      <c r="AE25" s="157">
        <f t="shared" si="8"/>
        <v>0</v>
      </c>
      <c r="AF25" s="180">
        <v>528</v>
      </c>
      <c r="AG25" s="168"/>
      <c r="AH25" s="155">
        <f t="shared" si="9"/>
        <v>0</v>
      </c>
      <c r="AI25" s="181">
        <v>100</v>
      </c>
      <c r="AJ25" s="160">
        <f t="shared" si="10"/>
        <v>1</v>
      </c>
      <c r="AK25" s="163">
        <f t="shared" si="11"/>
        <v>1</v>
      </c>
      <c r="AL25" s="180">
        <v>143</v>
      </c>
      <c r="AM25" s="164">
        <f t="shared" si="12"/>
        <v>0.26579925650557623</v>
      </c>
      <c r="AN25" s="160">
        <f t="shared" si="13"/>
        <v>0</v>
      </c>
      <c r="AO25" s="163">
        <f t="shared" si="14"/>
        <v>6</v>
      </c>
      <c r="AP25" s="165">
        <f t="shared" si="15"/>
        <v>0.35294117647058826</v>
      </c>
      <c r="AQ25" s="245" t="s">
        <v>42</v>
      </c>
      <c r="AR25" s="124"/>
      <c r="AS25" s="125"/>
      <c r="AT25" s="125"/>
      <c r="AU25" s="125"/>
      <c r="AV25" s="125"/>
      <c r="AW25" s="125"/>
      <c r="AX25" s="125"/>
      <c r="AY25" s="125"/>
    </row>
    <row r="26" spans="1:51" s="135" customFormat="1" ht="16.5" customHeight="1">
      <c r="A26" s="152"/>
      <c r="B26" s="239" t="s">
        <v>88</v>
      </c>
      <c r="C26" s="241">
        <v>58</v>
      </c>
      <c r="D26" s="180">
        <v>74</v>
      </c>
      <c r="E26" s="154"/>
      <c r="F26" s="155">
        <f t="shared" si="16"/>
        <v>1</v>
      </c>
      <c r="G26" s="244">
        <v>1165</v>
      </c>
      <c r="H26" s="180">
        <v>1152</v>
      </c>
      <c r="I26" s="154"/>
      <c r="J26" s="155">
        <f t="shared" si="17"/>
        <v>1</v>
      </c>
      <c r="K26" s="240">
        <v>42</v>
      </c>
      <c r="L26" s="182">
        <v>42</v>
      </c>
      <c r="M26" s="154"/>
      <c r="N26" s="157">
        <f t="shared" si="0"/>
        <v>1</v>
      </c>
      <c r="O26" s="180">
        <v>1042</v>
      </c>
      <c r="P26" s="180">
        <v>87</v>
      </c>
      <c r="Q26" s="157">
        <f t="shared" si="1"/>
        <v>1</v>
      </c>
      <c r="R26" s="180">
        <v>292</v>
      </c>
      <c r="S26" s="158">
        <f t="shared" si="2"/>
        <v>1</v>
      </c>
      <c r="T26" s="120">
        <v>1302</v>
      </c>
      <c r="U26" s="180">
        <v>1624</v>
      </c>
      <c r="V26" s="159">
        <f t="shared" si="18"/>
        <v>1.2473118279569892</v>
      </c>
      <c r="W26" s="152">
        <f t="shared" si="3"/>
        <v>2</v>
      </c>
      <c r="X26" s="155">
        <f t="shared" si="4"/>
        <v>7</v>
      </c>
      <c r="Y26" s="180">
        <v>59</v>
      </c>
      <c r="Z26" s="160">
        <f t="shared" si="5"/>
        <v>0</v>
      </c>
      <c r="AA26" s="180">
        <v>32</v>
      </c>
      <c r="AB26" s="160">
        <f t="shared" si="6"/>
        <v>0</v>
      </c>
      <c r="AC26" s="180">
        <v>14940</v>
      </c>
      <c r="AD26" s="161">
        <f t="shared" si="7"/>
        <v>0.9975961538461539</v>
      </c>
      <c r="AE26" s="157">
        <f t="shared" si="8"/>
        <v>0</v>
      </c>
      <c r="AF26" s="180">
        <v>6664</v>
      </c>
      <c r="AG26" s="162"/>
      <c r="AH26" s="155">
        <f t="shared" si="9"/>
        <v>1</v>
      </c>
      <c r="AI26" s="181">
        <v>100</v>
      </c>
      <c r="AJ26" s="160">
        <f t="shared" si="10"/>
        <v>1</v>
      </c>
      <c r="AK26" s="163">
        <f t="shared" si="11"/>
        <v>2</v>
      </c>
      <c r="AL26" s="180">
        <v>1054</v>
      </c>
      <c r="AM26" s="164">
        <f t="shared" si="12"/>
        <v>0.9149305555555556</v>
      </c>
      <c r="AN26" s="160">
        <f t="shared" si="13"/>
        <v>2</v>
      </c>
      <c r="AO26" s="163">
        <f t="shared" si="14"/>
        <v>11</v>
      </c>
      <c r="AP26" s="165">
        <f t="shared" si="15"/>
        <v>0.6470588235294117</v>
      </c>
      <c r="AQ26" s="245" t="s">
        <v>124</v>
      </c>
      <c r="AR26" s="124"/>
      <c r="AS26" s="125"/>
      <c r="AT26" s="125"/>
      <c r="AU26" s="125"/>
      <c r="AV26" s="125"/>
      <c r="AW26" s="125"/>
      <c r="AX26" s="125"/>
      <c r="AY26" s="125"/>
    </row>
    <row r="27" spans="1:51" s="128" customFormat="1" ht="16.5" customHeight="1">
      <c r="A27" s="152"/>
      <c r="B27" s="260" t="s">
        <v>63</v>
      </c>
      <c r="C27" s="241">
        <v>40</v>
      </c>
      <c r="D27" s="261">
        <v>49</v>
      </c>
      <c r="E27" s="169"/>
      <c r="F27" s="155">
        <f t="shared" si="16"/>
        <v>1</v>
      </c>
      <c r="G27" s="249">
        <v>813</v>
      </c>
      <c r="H27" s="261">
        <v>803</v>
      </c>
      <c r="I27" s="170"/>
      <c r="J27" s="155">
        <f t="shared" si="17"/>
        <v>1</v>
      </c>
      <c r="K27" s="250">
        <v>31</v>
      </c>
      <c r="L27" s="182">
        <v>31</v>
      </c>
      <c r="M27" s="155"/>
      <c r="N27" s="157">
        <f t="shared" si="0"/>
        <v>1</v>
      </c>
      <c r="O27" s="261">
        <v>800</v>
      </c>
      <c r="P27" s="261">
        <v>58</v>
      </c>
      <c r="Q27" s="157">
        <f t="shared" si="1"/>
        <v>0</v>
      </c>
      <c r="R27" s="261">
        <v>165</v>
      </c>
      <c r="S27" s="158">
        <f t="shared" si="2"/>
        <v>1</v>
      </c>
      <c r="T27" s="262">
        <v>961</v>
      </c>
      <c r="U27" s="261">
        <v>1101</v>
      </c>
      <c r="V27" s="159">
        <f t="shared" si="18"/>
        <v>1.145681581685744</v>
      </c>
      <c r="W27" s="152">
        <f t="shared" si="3"/>
        <v>2</v>
      </c>
      <c r="X27" s="155">
        <f t="shared" si="4"/>
        <v>6</v>
      </c>
      <c r="Y27" s="261">
        <v>37</v>
      </c>
      <c r="Z27" s="160">
        <f t="shared" si="5"/>
        <v>0</v>
      </c>
      <c r="AA27" s="261">
        <v>12</v>
      </c>
      <c r="AB27" s="160">
        <f t="shared" si="6"/>
        <v>0</v>
      </c>
      <c r="AC27" s="261">
        <v>11780</v>
      </c>
      <c r="AD27" s="161">
        <f t="shared" si="7"/>
        <v>1.1284605805153751</v>
      </c>
      <c r="AE27" s="157">
        <f t="shared" si="8"/>
        <v>0</v>
      </c>
      <c r="AF27" s="261">
        <v>2987</v>
      </c>
      <c r="AG27" s="162"/>
      <c r="AH27" s="155">
        <f t="shared" si="9"/>
        <v>1</v>
      </c>
      <c r="AI27" s="182">
        <v>100</v>
      </c>
      <c r="AJ27" s="160">
        <f t="shared" si="10"/>
        <v>1</v>
      </c>
      <c r="AK27" s="163">
        <f t="shared" si="11"/>
        <v>2</v>
      </c>
      <c r="AL27" s="261">
        <v>83</v>
      </c>
      <c r="AM27" s="164">
        <f t="shared" si="12"/>
        <v>0.10336239103362391</v>
      </c>
      <c r="AN27" s="160">
        <f t="shared" si="13"/>
        <v>0</v>
      </c>
      <c r="AO27" s="163">
        <f t="shared" si="14"/>
        <v>8</v>
      </c>
      <c r="AP27" s="165">
        <f t="shared" si="15"/>
        <v>0.4705882352941177</v>
      </c>
      <c r="AQ27" s="245" t="s">
        <v>41</v>
      </c>
      <c r="AR27" s="124"/>
      <c r="AS27" s="125"/>
      <c r="AT27" s="125"/>
      <c r="AU27" s="125"/>
      <c r="AV27" s="125"/>
      <c r="AW27" s="125"/>
      <c r="AX27" s="125"/>
      <c r="AY27" s="125"/>
    </row>
    <row r="28" spans="1:44" s="128" customFormat="1" ht="14.25" customHeight="1">
      <c r="A28" s="152"/>
      <c r="B28" s="260" t="s">
        <v>99</v>
      </c>
      <c r="C28" s="241">
        <v>32</v>
      </c>
      <c r="D28" s="261">
        <v>39</v>
      </c>
      <c r="E28" s="166"/>
      <c r="F28" s="155">
        <f t="shared" si="16"/>
        <v>1</v>
      </c>
      <c r="G28" s="242">
        <v>806</v>
      </c>
      <c r="H28" s="261">
        <v>805</v>
      </c>
      <c r="I28" s="167"/>
      <c r="J28" s="155">
        <f t="shared" si="17"/>
        <v>1</v>
      </c>
      <c r="K28" s="243">
        <v>29</v>
      </c>
      <c r="L28" s="182">
        <v>29</v>
      </c>
      <c r="M28" s="155"/>
      <c r="N28" s="157">
        <f t="shared" si="0"/>
        <v>1</v>
      </c>
      <c r="O28" s="261">
        <v>1039</v>
      </c>
      <c r="P28" s="261">
        <v>100</v>
      </c>
      <c r="Q28" s="157">
        <f t="shared" si="1"/>
        <v>2</v>
      </c>
      <c r="R28" s="261">
        <v>210</v>
      </c>
      <c r="S28" s="158">
        <f t="shared" si="2"/>
        <v>1</v>
      </c>
      <c r="T28" s="263">
        <v>899</v>
      </c>
      <c r="U28" s="261">
        <v>1063</v>
      </c>
      <c r="V28" s="159">
        <f t="shared" si="18"/>
        <v>1.182424916573971</v>
      </c>
      <c r="W28" s="152">
        <f t="shared" si="3"/>
        <v>2</v>
      </c>
      <c r="X28" s="155">
        <f t="shared" si="4"/>
        <v>8</v>
      </c>
      <c r="Y28" s="261">
        <v>94</v>
      </c>
      <c r="Z28" s="160">
        <f t="shared" si="5"/>
        <v>2</v>
      </c>
      <c r="AA28" s="261">
        <v>90</v>
      </c>
      <c r="AB28" s="160">
        <f t="shared" si="6"/>
        <v>2</v>
      </c>
      <c r="AC28" s="261">
        <v>23731</v>
      </c>
      <c r="AD28" s="161">
        <f t="shared" si="7"/>
        <v>2.2676540850453892</v>
      </c>
      <c r="AE28" s="157">
        <f t="shared" si="8"/>
        <v>1</v>
      </c>
      <c r="AF28" s="261">
        <v>7576</v>
      </c>
      <c r="AG28" s="168"/>
      <c r="AH28" s="155">
        <f t="shared" si="9"/>
        <v>1</v>
      </c>
      <c r="AI28" s="182">
        <v>100</v>
      </c>
      <c r="AJ28" s="160">
        <f t="shared" si="10"/>
        <v>1</v>
      </c>
      <c r="AK28" s="163">
        <f t="shared" si="11"/>
        <v>7</v>
      </c>
      <c r="AL28" s="261">
        <v>2039</v>
      </c>
      <c r="AM28" s="164">
        <f t="shared" si="12"/>
        <v>2.532919254658385</v>
      </c>
      <c r="AN28" s="160">
        <f t="shared" si="13"/>
        <v>2</v>
      </c>
      <c r="AO28" s="163">
        <f t="shared" si="14"/>
        <v>17</v>
      </c>
      <c r="AP28" s="165">
        <f t="shared" si="15"/>
        <v>1</v>
      </c>
      <c r="AQ28" s="245" t="s">
        <v>124</v>
      </c>
      <c r="AR28" s="124"/>
    </row>
    <row r="29" spans="1:51" s="128" customFormat="1" ht="15" customHeight="1">
      <c r="A29" s="152"/>
      <c r="B29" s="260" t="s">
        <v>113</v>
      </c>
      <c r="C29" s="241">
        <v>24</v>
      </c>
      <c r="D29" s="261">
        <v>27</v>
      </c>
      <c r="E29" s="176"/>
      <c r="F29" s="155">
        <f t="shared" si="16"/>
        <v>1</v>
      </c>
      <c r="G29" s="244">
        <v>483</v>
      </c>
      <c r="H29" s="261">
        <v>483</v>
      </c>
      <c r="I29" s="177"/>
      <c r="J29" s="155">
        <f t="shared" si="17"/>
        <v>1</v>
      </c>
      <c r="K29" s="240">
        <v>18</v>
      </c>
      <c r="L29" s="182">
        <v>18</v>
      </c>
      <c r="M29" s="178"/>
      <c r="N29" s="157">
        <f>IF(L29&lt;&gt;K29,0,1)</f>
        <v>1</v>
      </c>
      <c r="O29" s="261">
        <v>558</v>
      </c>
      <c r="P29" s="261">
        <v>99</v>
      </c>
      <c r="Q29" s="157">
        <f t="shared" si="1"/>
        <v>2</v>
      </c>
      <c r="R29" s="261">
        <v>155</v>
      </c>
      <c r="S29" s="158">
        <f t="shared" si="2"/>
        <v>1</v>
      </c>
      <c r="T29" s="263">
        <v>558</v>
      </c>
      <c r="U29" s="261">
        <v>573</v>
      </c>
      <c r="V29" s="159">
        <f t="shared" si="18"/>
        <v>1.0268817204301075</v>
      </c>
      <c r="W29" s="152">
        <f t="shared" si="3"/>
        <v>2</v>
      </c>
      <c r="X29" s="155">
        <f t="shared" si="4"/>
        <v>8</v>
      </c>
      <c r="Y29" s="261">
        <v>100</v>
      </c>
      <c r="Z29" s="160">
        <f t="shared" si="5"/>
        <v>2</v>
      </c>
      <c r="AA29" s="261">
        <v>96</v>
      </c>
      <c r="AB29" s="160">
        <f t="shared" si="6"/>
        <v>2</v>
      </c>
      <c r="AC29" s="261">
        <v>15234</v>
      </c>
      <c r="AD29" s="161">
        <f t="shared" si="7"/>
        <v>2.426182513139035</v>
      </c>
      <c r="AE29" s="157">
        <f t="shared" si="8"/>
        <v>1</v>
      </c>
      <c r="AF29" s="261">
        <v>2485</v>
      </c>
      <c r="AG29" s="179"/>
      <c r="AH29" s="155">
        <f t="shared" si="9"/>
        <v>1</v>
      </c>
      <c r="AI29" s="182">
        <v>100</v>
      </c>
      <c r="AJ29" s="160">
        <f t="shared" si="10"/>
        <v>1</v>
      </c>
      <c r="AK29" s="163">
        <f t="shared" si="11"/>
        <v>7</v>
      </c>
      <c r="AL29" s="261">
        <v>461</v>
      </c>
      <c r="AM29" s="164">
        <f t="shared" si="12"/>
        <v>0.9544513457556936</v>
      </c>
      <c r="AN29" s="160">
        <f t="shared" si="13"/>
        <v>2</v>
      </c>
      <c r="AO29" s="163">
        <f t="shared" si="14"/>
        <v>17</v>
      </c>
      <c r="AP29" s="165">
        <f t="shared" si="15"/>
        <v>1</v>
      </c>
      <c r="AQ29" s="245" t="s">
        <v>125</v>
      </c>
      <c r="AR29" s="124"/>
      <c r="AS29" s="136"/>
      <c r="AT29" s="136"/>
      <c r="AU29" s="136"/>
      <c r="AV29" s="136"/>
      <c r="AW29" s="136"/>
      <c r="AX29" s="136"/>
      <c r="AY29" s="136"/>
    </row>
    <row r="30" spans="1:44" s="128" customFormat="1" ht="14.25" customHeight="1">
      <c r="A30" s="152"/>
      <c r="B30" s="260" t="s">
        <v>85</v>
      </c>
      <c r="C30" s="241">
        <v>33</v>
      </c>
      <c r="D30" s="261">
        <v>45</v>
      </c>
      <c r="E30" s="154"/>
      <c r="F30" s="155">
        <f t="shared" si="16"/>
        <v>1</v>
      </c>
      <c r="G30" s="242">
        <v>790</v>
      </c>
      <c r="H30" s="261">
        <v>791</v>
      </c>
      <c r="I30" s="154"/>
      <c r="J30" s="155">
        <f t="shared" si="17"/>
        <v>1</v>
      </c>
      <c r="K30" s="243">
        <v>26</v>
      </c>
      <c r="L30" s="182">
        <v>26</v>
      </c>
      <c r="M30" s="154"/>
      <c r="N30" s="157">
        <f t="shared" si="0"/>
        <v>1</v>
      </c>
      <c r="O30" s="261">
        <v>622</v>
      </c>
      <c r="P30" s="261">
        <v>71</v>
      </c>
      <c r="Q30" s="157">
        <f t="shared" si="1"/>
        <v>1</v>
      </c>
      <c r="R30" s="261">
        <v>163</v>
      </c>
      <c r="S30" s="158">
        <f t="shared" si="2"/>
        <v>1</v>
      </c>
      <c r="T30" s="264">
        <v>806</v>
      </c>
      <c r="U30" s="261">
        <v>979</v>
      </c>
      <c r="V30" s="159">
        <f t="shared" si="18"/>
        <v>1.2146401985111663</v>
      </c>
      <c r="W30" s="152">
        <f t="shared" si="3"/>
        <v>2</v>
      </c>
      <c r="X30" s="155">
        <f t="shared" si="4"/>
        <v>7</v>
      </c>
      <c r="Y30" s="261">
        <v>25</v>
      </c>
      <c r="Z30" s="160">
        <f t="shared" si="5"/>
        <v>0</v>
      </c>
      <c r="AA30" s="261">
        <v>14</v>
      </c>
      <c r="AB30" s="160">
        <f t="shared" si="6"/>
        <v>0</v>
      </c>
      <c r="AC30" s="261">
        <v>4239</v>
      </c>
      <c r="AD30" s="161">
        <f t="shared" si="7"/>
        <v>0.4122337839151999</v>
      </c>
      <c r="AE30" s="157">
        <f t="shared" si="8"/>
        <v>0</v>
      </c>
      <c r="AF30" s="261">
        <v>2567</v>
      </c>
      <c r="AG30" s="162"/>
      <c r="AH30" s="155">
        <f t="shared" si="9"/>
        <v>1</v>
      </c>
      <c r="AI30" s="182">
        <v>100</v>
      </c>
      <c r="AJ30" s="160">
        <f t="shared" si="10"/>
        <v>1</v>
      </c>
      <c r="AK30" s="163">
        <f t="shared" si="11"/>
        <v>2</v>
      </c>
      <c r="AL30" s="261">
        <v>115</v>
      </c>
      <c r="AM30" s="164">
        <f t="shared" si="12"/>
        <v>0.14538558786346398</v>
      </c>
      <c r="AN30" s="160">
        <f t="shared" si="13"/>
        <v>0</v>
      </c>
      <c r="AO30" s="163">
        <f t="shared" si="14"/>
        <v>9</v>
      </c>
      <c r="AP30" s="165">
        <f t="shared" si="15"/>
        <v>0.5294117647058824</v>
      </c>
      <c r="AQ30" s="245" t="s">
        <v>124</v>
      </c>
      <c r="AR30" s="124"/>
    </row>
    <row r="31" spans="1:51" s="128" customFormat="1" ht="14.25" customHeight="1">
      <c r="A31" s="152"/>
      <c r="B31" s="260" t="s">
        <v>86</v>
      </c>
      <c r="C31" s="241">
        <v>58</v>
      </c>
      <c r="D31" s="261">
        <v>73</v>
      </c>
      <c r="E31" s="169"/>
      <c r="F31" s="155">
        <f t="shared" si="16"/>
        <v>1</v>
      </c>
      <c r="G31" s="246">
        <v>1353</v>
      </c>
      <c r="H31" s="261">
        <v>1355</v>
      </c>
      <c r="I31" s="170"/>
      <c r="J31" s="155">
        <f t="shared" si="17"/>
        <v>1</v>
      </c>
      <c r="K31" s="248">
        <v>43</v>
      </c>
      <c r="L31" s="182">
        <v>43</v>
      </c>
      <c r="M31" s="155"/>
      <c r="N31" s="157">
        <f t="shared" si="0"/>
        <v>1</v>
      </c>
      <c r="O31" s="261">
        <v>1192</v>
      </c>
      <c r="P31" s="261">
        <v>79</v>
      </c>
      <c r="Q31" s="157">
        <f t="shared" si="1"/>
        <v>1</v>
      </c>
      <c r="R31" s="261">
        <v>250</v>
      </c>
      <c r="S31" s="158">
        <f t="shared" si="2"/>
        <v>1</v>
      </c>
      <c r="T31" s="263">
        <v>1333</v>
      </c>
      <c r="U31" s="261">
        <v>1591</v>
      </c>
      <c r="V31" s="159">
        <f t="shared" si="18"/>
        <v>1.1935483870967742</v>
      </c>
      <c r="W31" s="152">
        <f t="shared" si="3"/>
        <v>2</v>
      </c>
      <c r="X31" s="155">
        <f t="shared" si="4"/>
        <v>7</v>
      </c>
      <c r="Y31" s="261">
        <v>50</v>
      </c>
      <c r="Z31" s="160">
        <f t="shared" si="5"/>
        <v>0</v>
      </c>
      <c r="AA31" s="261">
        <v>25</v>
      </c>
      <c r="AB31" s="160">
        <f t="shared" si="6"/>
        <v>0</v>
      </c>
      <c r="AC31" s="261">
        <v>21860</v>
      </c>
      <c r="AD31" s="161">
        <f t="shared" si="7"/>
        <v>1.2409877944933296</v>
      </c>
      <c r="AE31" s="157">
        <f t="shared" si="8"/>
        <v>0</v>
      </c>
      <c r="AF31" s="261">
        <v>6255</v>
      </c>
      <c r="AG31" s="162"/>
      <c r="AH31" s="155">
        <f t="shared" si="9"/>
        <v>1</v>
      </c>
      <c r="AI31" s="182">
        <v>100</v>
      </c>
      <c r="AJ31" s="160">
        <f t="shared" si="10"/>
        <v>1</v>
      </c>
      <c r="AK31" s="163">
        <f t="shared" si="11"/>
        <v>2</v>
      </c>
      <c r="AL31" s="261">
        <v>307</v>
      </c>
      <c r="AM31" s="164">
        <f t="shared" si="12"/>
        <v>0.22656826568265684</v>
      </c>
      <c r="AN31" s="160">
        <f t="shared" si="13"/>
        <v>0</v>
      </c>
      <c r="AO31" s="163">
        <f t="shared" si="14"/>
        <v>9</v>
      </c>
      <c r="AP31" s="165">
        <f t="shared" si="15"/>
        <v>0.5294117647058824</v>
      </c>
      <c r="AQ31" s="245" t="s">
        <v>124</v>
      </c>
      <c r="AR31" s="124"/>
      <c r="AS31" s="127"/>
      <c r="AT31" s="127"/>
      <c r="AU31" s="127"/>
      <c r="AV31" s="127"/>
      <c r="AW31" s="127"/>
      <c r="AX31" s="127"/>
      <c r="AY31" s="127"/>
    </row>
    <row r="32" spans="1:51" s="128" customFormat="1" ht="14.25" customHeight="1">
      <c r="A32" s="152"/>
      <c r="B32" s="260" t="s">
        <v>101</v>
      </c>
      <c r="C32" s="241">
        <v>28</v>
      </c>
      <c r="D32" s="261">
        <v>39</v>
      </c>
      <c r="E32" s="156"/>
      <c r="F32" s="155">
        <f t="shared" si="16"/>
        <v>1</v>
      </c>
      <c r="G32" s="244">
        <v>586</v>
      </c>
      <c r="H32" s="261">
        <v>590</v>
      </c>
      <c r="I32" s="156"/>
      <c r="J32" s="155">
        <f t="shared" si="17"/>
        <v>1</v>
      </c>
      <c r="K32" s="240">
        <v>22</v>
      </c>
      <c r="L32" s="182">
        <v>22</v>
      </c>
      <c r="M32" s="152"/>
      <c r="N32" s="157">
        <f t="shared" si="0"/>
        <v>1</v>
      </c>
      <c r="O32" s="261">
        <v>450</v>
      </c>
      <c r="P32" s="261">
        <v>71</v>
      </c>
      <c r="Q32" s="157">
        <f t="shared" si="1"/>
        <v>1</v>
      </c>
      <c r="R32" s="261">
        <v>187</v>
      </c>
      <c r="S32" s="158">
        <f t="shared" si="2"/>
        <v>1</v>
      </c>
      <c r="T32" s="263">
        <v>682</v>
      </c>
      <c r="U32" s="261">
        <v>816</v>
      </c>
      <c r="V32" s="159">
        <f t="shared" si="18"/>
        <v>1.1964809384164223</v>
      </c>
      <c r="W32" s="152">
        <f t="shared" si="3"/>
        <v>2</v>
      </c>
      <c r="X32" s="155">
        <f t="shared" si="4"/>
        <v>7</v>
      </c>
      <c r="Y32" s="261">
        <v>37</v>
      </c>
      <c r="Z32" s="160">
        <f t="shared" si="5"/>
        <v>0</v>
      </c>
      <c r="AA32" s="261">
        <v>12</v>
      </c>
      <c r="AB32" s="160">
        <f t="shared" si="6"/>
        <v>0</v>
      </c>
      <c r="AC32" s="261">
        <v>6645</v>
      </c>
      <c r="AD32" s="161">
        <f t="shared" si="7"/>
        <v>0.8663624511082139</v>
      </c>
      <c r="AE32" s="157">
        <f t="shared" si="8"/>
        <v>0</v>
      </c>
      <c r="AF32" s="261">
        <v>1363</v>
      </c>
      <c r="AG32" s="162"/>
      <c r="AH32" s="155">
        <f t="shared" si="9"/>
        <v>0</v>
      </c>
      <c r="AI32" s="182">
        <v>100</v>
      </c>
      <c r="AJ32" s="160">
        <f t="shared" si="10"/>
        <v>1</v>
      </c>
      <c r="AK32" s="163">
        <f t="shared" si="11"/>
        <v>1</v>
      </c>
      <c r="AL32" s="261">
        <v>31</v>
      </c>
      <c r="AM32" s="164">
        <f t="shared" si="12"/>
        <v>0.05254237288135593</v>
      </c>
      <c r="AN32" s="160">
        <f t="shared" si="13"/>
        <v>0</v>
      </c>
      <c r="AO32" s="163">
        <f t="shared" si="14"/>
        <v>8</v>
      </c>
      <c r="AP32" s="165">
        <f t="shared" si="15"/>
        <v>0.4705882352941177</v>
      </c>
      <c r="AQ32" s="245" t="s">
        <v>125</v>
      </c>
      <c r="AR32" s="124"/>
      <c r="AS32" s="127"/>
      <c r="AT32" s="127"/>
      <c r="AU32" s="127"/>
      <c r="AV32" s="127"/>
      <c r="AW32" s="127"/>
      <c r="AX32" s="127"/>
      <c r="AY32" s="127"/>
    </row>
    <row r="33" spans="1:51" s="128" customFormat="1" ht="15" customHeight="1">
      <c r="A33" s="152"/>
      <c r="B33" s="260" t="s">
        <v>62</v>
      </c>
      <c r="C33" s="241">
        <v>62</v>
      </c>
      <c r="D33" s="261">
        <v>74</v>
      </c>
      <c r="E33" s="174"/>
      <c r="F33" s="155">
        <f t="shared" si="16"/>
        <v>1</v>
      </c>
      <c r="G33" s="246">
        <v>1475</v>
      </c>
      <c r="H33" s="261">
        <v>1484</v>
      </c>
      <c r="I33" s="174"/>
      <c r="J33" s="155">
        <f t="shared" si="17"/>
        <v>1</v>
      </c>
      <c r="K33" s="248">
        <v>52</v>
      </c>
      <c r="L33" s="182">
        <v>52</v>
      </c>
      <c r="M33" s="174"/>
      <c r="N33" s="157">
        <f t="shared" si="0"/>
        <v>1</v>
      </c>
      <c r="O33" s="261">
        <v>1720</v>
      </c>
      <c r="P33" s="261">
        <v>86</v>
      </c>
      <c r="Q33" s="157">
        <f t="shared" si="1"/>
        <v>1</v>
      </c>
      <c r="R33" s="261">
        <v>335</v>
      </c>
      <c r="S33" s="158">
        <f t="shared" si="2"/>
        <v>1</v>
      </c>
      <c r="T33" s="263">
        <v>1612</v>
      </c>
      <c r="U33" s="261">
        <v>1942</v>
      </c>
      <c r="V33" s="159">
        <f t="shared" si="18"/>
        <v>1.2047146401985112</v>
      </c>
      <c r="W33" s="152">
        <f t="shared" si="3"/>
        <v>2</v>
      </c>
      <c r="X33" s="155">
        <f t="shared" si="4"/>
        <v>7</v>
      </c>
      <c r="Y33" s="261">
        <v>72</v>
      </c>
      <c r="Z33" s="160">
        <f t="shared" si="5"/>
        <v>1</v>
      </c>
      <c r="AA33" s="261">
        <v>56</v>
      </c>
      <c r="AB33" s="160">
        <f t="shared" si="6"/>
        <v>2</v>
      </c>
      <c r="AC33" s="261">
        <v>33065</v>
      </c>
      <c r="AD33" s="161">
        <f t="shared" si="7"/>
        <v>1.713922869583247</v>
      </c>
      <c r="AE33" s="157">
        <f t="shared" si="8"/>
        <v>1</v>
      </c>
      <c r="AF33" s="261">
        <v>10001</v>
      </c>
      <c r="AG33" s="168"/>
      <c r="AH33" s="155">
        <f t="shared" si="9"/>
        <v>1</v>
      </c>
      <c r="AI33" s="182">
        <v>100</v>
      </c>
      <c r="AJ33" s="160">
        <f t="shared" si="10"/>
        <v>1</v>
      </c>
      <c r="AK33" s="163">
        <f t="shared" si="11"/>
        <v>6</v>
      </c>
      <c r="AL33" s="261">
        <v>1801</v>
      </c>
      <c r="AM33" s="164">
        <f t="shared" si="12"/>
        <v>1.213611859838275</v>
      </c>
      <c r="AN33" s="160">
        <f t="shared" si="13"/>
        <v>2</v>
      </c>
      <c r="AO33" s="163">
        <f t="shared" si="14"/>
        <v>15</v>
      </c>
      <c r="AP33" s="165">
        <f t="shared" si="15"/>
        <v>0.8823529411764706</v>
      </c>
      <c r="AQ33" s="245" t="s">
        <v>42</v>
      </c>
      <c r="AR33" s="124"/>
      <c r="AS33" s="125"/>
      <c r="AT33" s="125"/>
      <c r="AU33" s="125"/>
      <c r="AV33" s="125"/>
      <c r="AW33" s="125"/>
      <c r="AX33" s="125"/>
      <c r="AY33" s="125"/>
    </row>
    <row r="34" spans="1:51" s="128" customFormat="1" ht="14.25" customHeight="1">
      <c r="A34" s="152"/>
      <c r="B34" s="260" t="s">
        <v>64</v>
      </c>
      <c r="C34" s="241">
        <v>42</v>
      </c>
      <c r="D34" s="261">
        <v>47</v>
      </c>
      <c r="E34" s="166"/>
      <c r="F34" s="155">
        <f t="shared" si="16"/>
        <v>1</v>
      </c>
      <c r="G34" s="246">
        <v>936</v>
      </c>
      <c r="H34" s="261">
        <v>945</v>
      </c>
      <c r="I34" s="167"/>
      <c r="J34" s="155">
        <f t="shared" si="17"/>
        <v>1</v>
      </c>
      <c r="K34" s="248">
        <v>31</v>
      </c>
      <c r="L34" s="182">
        <v>31</v>
      </c>
      <c r="M34" s="152"/>
      <c r="N34" s="157">
        <f t="shared" si="0"/>
        <v>1</v>
      </c>
      <c r="O34" s="261">
        <v>723</v>
      </c>
      <c r="P34" s="261">
        <v>43</v>
      </c>
      <c r="Q34" s="157">
        <f t="shared" si="1"/>
        <v>0</v>
      </c>
      <c r="R34" s="261">
        <v>197</v>
      </c>
      <c r="S34" s="158">
        <f t="shared" si="2"/>
        <v>1</v>
      </c>
      <c r="T34" s="263">
        <v>961</v>
      </c>
      <c r="U34" s="261">
        <v>1132</v>
      </c>
      <c r="V34" s="159">
        <f t="shared" si="18"/>
        <v>1.177939646201873</v>
      </c>
      <c r="W34" s="152">
        <f t="shared" si="3"/>
        <v>2</v>
      </c>
      <c r="X34" s="155">
        <f t="shared" si="4"/>
        <v>6</v>
      </c>
      <c r="Y34" s="261">
        <v>18</v>
      </c>
      <c r="Z34" s="160">
        <f t="shared" si="5"/>
        <v>0</v>
      </c>
      <c r="AA34" s="261">
        <v>3</v>
      </c>
      <c r="AB34" s="160">
        <f t="shared" si="6"/>
        <v>0</v>
      </c>
      <c r="AC34" s="261">
        <v>6299</v>
      </c>
      <c r="AD34" s="161">
        <f t="shared" si="7"/>
        <v>0.5127391127391128</v>
      </c>
      <c r="AE34" s="157">
        <f t="shared" si="8"/>
        <v>0</v>
      </c>
      <c r="AF34" s="261">
        <v>1517</v>
      </c>
      <c r="AG34" s="168"/>
      <c r="AH34" s="155">
        <f t="shared" si="9"/>
        <v>0</v>
      </c>
      <c r="AI34" s="182">
        <v>100</v>
      </c>
      <c r="AJ34" s="160">
        <f t="shared" si="10"/>
        <v>1</v>
      </c>
      <c r="AK34" s="163">
        <f t="shared" si="11"/>
        <v>1</v>
      </c>
      <c r="AL34" s="261">
        <v>89</v>
      </c>
      <c r="AM34" s="164">
        <f t="shared" si="12"/>
        <v>0.09417989417989418</v>
      </c>
      <c r="AN34" s="160">
        <f t="shared" si="13"/>
        <v>0</v>
      </c>
      <c r="AO34" s="163">
        <f t="shared" si="14"/>
        <v>7</v>
      </c>
      <c r="AP34" s="165">
        <f t="shared" si="15"/>
        <v>0.411764705882353</v>
      </c>
      <c r="AQ34" s="245" t="s">
        <v>42</v>
      </c>
      <c r="AR34" s="124"/>
      <c r="AS34" s="125"/>
      <c r="AT34" s="125"/>
      <c r="AU34" s="125"/>
      <c r="AV34" s="125"/>
      <c r="AW34" s="125"/>
      <c r="AX34" s="125"/>
      <c r="AY34" s="125"/>
    </row>
    <row r="35" spans="1:51" s="128" customFormat="1" ht="14.25" customHeight="1">
      <c r="A35" s="152"/>
      <c r="B35" s="260" t="s">
        <v>51</v>
      </c>
      <c r="C35" s="241">
        <v>39</v>
      </c>
      <c r="D35" s="261">
        <v>45</v>
      </c>
      <c r="E35" s="169"/>
      <c r="F35" s="155">
        <f t="shared" si="16"/>
        <v>1</v>
      </c>
      <c r="G35" s="249">
        <v>805</v>
      </c>
      <c r="H35" s="261">
        <v>808</v>
      </c>
      <c r="I35" s="170"/>
      <c r="J35" s="155">
        <f t="shared" si="17"/>
        <v>1</v>
      </c>
      <c r="K35" s="250">
        <v>30</v>
      </c>
      <c r="L35" s="182">
        <v>30</v>
      </c>
      <c r="M35" s="155"/>
      <c r="N35" s="157">
        <f t="shared" si="0"/>
        <v>1</v>
      </c>
      <c r="O35" s="261">
        <v>1023</v>
      </c>
      <c r="P35" s="261">
        <v>76</v>
      </c>
      <c r="Q35" s="157">
        <f t="shared" si="1"/>
        <v>1</v>
      </c>
      <c r="R35" s="261">
        <v>257</v>
      </c>
      <c r="S35" s="158">
        <f t="shared" si="2"/>
        <v>1</v>
      </c>
      <c r="T35" s="263">
        <v>930</v>
      </c>
      <c r="U35" s="261">
        <v>1129</v>
      </c>
      <c r="V35" s="159">
        <f t="shared" si="18"/>
        <v>1.2139784946236558</v>
      </c>
      <c r="W35" s="152">
        <f t="shared" si="3"/>
        <v>2</v>
      </c>
      <c r="X35" s="155">
        <f t="shared" si="4"/>
        <v>7</v>
      </c>
      <c r="Y35" s="261">
        <v>63</v>
      </c>
      <c r="Z35" s="160">
        <f t="shared" si="5"/>
        <v>0</v>
      </c>
      <c r="AA35" s="261">
        <v>42</v>
      </c>
      <c r="AB35" s="160">
        <f t="shared" si="6"/>
        <v>1</v>
      </c>
      <c r="AC35" s="261">
        <v>10628</v>
      </c>
      <c r="AD35" s="161">
        <f t="shared" si="7"/>
        <v>1.011805026656512</v>
      </c>
      <c r="AE35" s="157">
        <f t="shared" si="8"/>
        <v>0</v>
      </c>
      <c r="AF35" s="261">
        <v>3836</v>
      </c>
      <c r="AG35" s="162"/>
      <c r="AH35" s="155">
        <f t="shared" si="9"/>
        <v>1</v>
      </c>
      <c r="AI35" s="182">
        <v>100</v>
      </c>
      <c r="AJ35" s="160">
        <f t="shared" si="10"/>
        <v>1</v>
      </c>
      <c r="AK35" s="163">
        <f t="shared" si="11"/>
        <v>3</v>
      </c>
      <c r="AL35" s="261">
        <v>3</v>
      </c>
      <c r="AM35" s="164">
        <f t="shared" si="12"/>
        <v>0.0037128712871287127</v>
      </c>
      <c r="AN35" s="160">
        <f t="shared" si="13"/>
        <v>0</v>
      </c>
      <c r="AO35" s="163">
        <f t="shared" si="14"/>
        <v>10</v>
      </c>
      <c r="AP35" s="165">
        <f t="shared" si="15"/>
        <v>0.5882352941176471</v>
      </c>
      <c r="AQ35" s="245" t="s">
        <v>41</v>
      </c>
      <c r="AR35" s="124"/>
      <c r="AS35" s="125"/>
      <c r="AT35" s="125"/>
      <c r="AU35" s="125"/>
      <c r="AV35" s="125"/>
      <c r="AW35" s="125"/>
      <c r="AX35" s="125"/>
      <c r="AY35" s="125"/>
    </row>
    <row r="36" spans="1:44" s="128" customFormat="1" ht="14.25" customHeight="1">
      <c r="A36" s="152"/>
      <c r="B36" s="260" t="s">
        <v>126</v>
      </c>
      <c r="C36" s="241">
        <v>59</v>
      </c>
      <c r="D36" s="261">
        <v>71</v>
      </c>
      <c r="E36" s="174"/>
      <c r="F36" s="155">
        <f t="shared" si="16"/>
        <v>1</v>
      </c>
      <c r="G36" s="244">
        <v>1292</v>
      </c>
      <c r="H36" s="261">
        <v>1295</v>
      </c>
      <c r="I36" s="174"/>
      <c r="J36" s="155">
        <f t="shared" si="17"/>
        <v>1</v>
      </c>
      <c r="K36" s="240">
        <v>43</v>
      </c>
      <c r="L36" s="182">
        <v>43</v>
      </c>
      <c r="M36" s="174"/>
      <c r="N36" s="157">
        <f t="shared" si="0"/>
        <v>1</v>
      </c>
      <c r="O36" s="261">
        <v>1451</v>
      </c>
      <c r="P36" s="261">
        <v>88</v>
      </c>
      <c r="Q36" s="157">
        <f t="shared" si="1"/>
        <v>1</v>
      </c>
      <c r="R36" s="261">
        <v>189</v>
      </c>
      <c r="S36" s="158">
        <f t="shared" si="2"/>
        <v>1</v>
      </c>
      <c r="T36" s="263">
        <v>1333</v>
      </c>
      <c r="U36" s="261">
        <v>1678</v>
      </c>
      <c r="V36" s="159">
        <f t="shared" si="18"/>
        <v>1.258814703675919</v>
      </c>
      <c r="W36" s="152">
        <f t="shared" si="3"/>
        <v>2</v>
      </c>
      <c r="X36" s="155">
        <f t="shared" si="4"/>
        <v>7</v>
      </c>
      <c r="Y36" s="261">
        <v>22</v>
      </c>
      <c r="Z36" s="160">
        <f t="shared" si="5"/>
        <v>0</v>
      </c>
      <c r="AA36" s="261">
        <v>19</v>
      </c>
      <c r="AB36" s="160">
        <f t="shared" si="6"/>
        <v>0</v>
      </c>
      <c r="AC36" s="261">
        <v>17232</v>
      </c>
      <c r="AD36" s="161">
        <f t="shared" si="7"/>
        <v>1.0235818235818235</v>
      </c>
      <c r="AE36" s="157">
        <f t="shared" si="8"/>
        <v>0</v>
      </c>
      <c r="AF36" s="261">
        <v>4147</v>
      </c>
      <c r="AG36" s="168"/>
      <c r="AH36" s="155">
        <f t="shared" si="9"/>
        <v>1</v>
      </c>
      <c r="AI36" s="182">
        <v>100</v>
      </c>
      <c r="AJ36" s="160">
        <f t="shared" si="10"/>
        <v>1</v>
      </c>
      <c r="AK36" s="163">
        <f t="shared" si="11"/>
        <v>2</v>
      </c>
      <c r="AL36" s="261">
        <v>256</v>
      </c>
      <c r="AM36" s="164">
        <f t="shared" si="12"/>
        <v>0.19768339768339768</v>
      </c>
      <c r="AN36" s="160">
        <f t="shared" si="13"/>
        <v>0</v>
      </c>
      <c r="AO36" s="163">
        <f t="shared" si="14"/>
        <v>9</v>
      </c>
      <c r="AP36" s="165">
        <f t="shared" si="15"/>
        <v>0.5294117647058824</v>
      </c>
      <c r="AQ36" s="245" t="s">
        <v>125</v>
      </c>
      <c r="AR36" s="124"/>
    </row>
    <row r="37" spans="1:51" s="128" customFormat="1" ht="14.25" customHeight="1">
      <c r="A37" s="152"/>
      <c r="B37" s="260" t="s">
        <v>89</v>
      </c>
      <c r="C37" s="241">
        <v>29</v>
      </c>
      <c r="D37" s="261">
        <v>39</v>
      </c>
      <c r="E37" s="174"/>
      <c r="F37" s="155">
        <f t="shared" si="16"/>
        <v>1</v>
      </c>
      <c r="G37" s="246">
        <v>527</v>
      </c>
      <c r="H37" s="261">
        <v>535</v>
      </c>
      <c r="I37" s="174"/>
      <c r="J37" s="155">
        <f t="shared" si="17"/>
        <v>1</v>
      </c>
      <c r="K37" s="248">
        <v>23</v>
      </c>
      <c r="L37" s="182">
        <v>23</v>
      </c>
      <c r="M37" s="174"/>
      <c r="N37" s="157">
        <f t="shared" si="0"/>
        <v>1</v>
      </c>
      <c r="O37" s="261">
        <v>581</v>
      </c>
      <c r="P37" s="261">
        <v>73</v>
      </c>
      <c r="Q37" s="157">
        <f t="shared" si="1"/>
        <v>1</v>
      </c>
      <c r="R37" s="261">
        <v>234</v>
      </c>
      <c r="S37" s="158">
        <f t="shared" si="2"/>
        <v>1</v>
      </c>
      <c r="T37" s="263">
        <v>713</v>
      </c>
      <c r="U37" s="261">
        <v>872</v>
      </c>
      <c r="V37" s="159">
        <f t="shared" si="18"/>
        <v>1.2230014025245441</v>
      </c>
      <c r="W37" s="152">
        <f t="shared" si="3"/>
        <v>2</v>
      </c>
      <c r="X37" s="155">
        <f t="shared" si="4"/>
        <v>7</v>
      </c>
      <c r="Y37" s="261">
        <v>58</v>
      </c>
      <c r="Z37" s="160">
        <f t="shared" si="5"/>
        <v>0</v>
      </c>
      <c r="AA37" s="261">
        <v>34</v>
      </c>
      <c r="AB37" s="160">
        <f t="shared" si="6"/>
        <v>0</v>
      </c>
      <c r="AC37" s="261">
        <v>10706</v>
      </c>
      <c r="AD37" s="161">
        <f t="shared" si="7"/>
        <v>1.5393242271746945</v>
      </c>
      <c r="AE37" s="157">
        <f t="shared" si="8"/>
        <v>1</v>
      </c>
      <c r="AF37" s="261">
        <v>1648</v>
      </c>
      <c r="AG37" s="168"/>
      <c r="AH37" s="155">
        <f t="shared" si="9"/>
        <v>1</v>
      </c>
      <c r="AI37" s="182">
        <v>100</v>
      </c>
      <c r="AJ37" s="160">
        <f t="shared" si="10"/>
        <v>1</v>
      </c>
      <c r="AK37" s="163">
        <f t="shared" si="11"/>
        <v>3</v>
      </c>
      <c r="AL37" s="261">
        <v>6</v>
      </c>
      <c r="AM37" s="164">
        <f t="shared" si="12"/>
        <v>0.011214953271028037</v>
      </c>
      <c r="AN37" s="160">
        <f t="shared" si="13"/>
        <v>0</v>
      </c>
      <c r="AO37" s="163">
        <f t="shared" si="14"/>
        <v>10</v>
      </c>
      <c r="AP37" s="165">
        <f t="shared" si="15"/>
        <v>0.5882352941176471</v>
      </c>
      <c r="AQ37" s="245" t="s">
        <v>124</v>
      </c>
      <c r="AR37" s="124"/>
      <c r="AS37" s="132"/>
      <c r="AT37" s="132"/>
      <c r="AU37" s="132"/>
      <c r="AV37" s="132"/>
      <c r="AW37" s="132"/>
      <c r="AX37" s="132"/>
      <c r="AY37" s="132"/>
    </row>
    <row r="38" spans="1:51" s="128" customFormat="1" ht="18" customHeight="1">
      <c r="A38" s="152"/>
      <c r="B38" s="260" t="s">
        <v>102</v>
      </c>
      <c r="C38" s="241">
        <v>44</v>
      </c>
      <c r="D38" s="261">
        <v>51</v>
      </c>
      <c r="E38" s="169"/>
      <c r="F38" s="155">
        <f t="shared" si="16"/>
        <v>1</v>
      </c>
      <c r="G38" s="242">
        <v>796</v>
      </c>
      <c r="H38" s="261">
        <v>791</v>
      </c>
      <c r="I38" s="170"/>
      <c r="J38" s="155">
        <f t="shared" si="17"/>
        <v>1</v>
      </c>
      <c r="K38" s="243">
        <v>30</v>
      </c>
      <c r="L38" s="182">
        <v>30</v>
      </c>
      <c r="M38" s="155"/>
      <c r="N38" s="157">
        <f t="shared" si="0"/>
        <v>1</v>
      </c>
      <c r="O38" s="261">
        <v>468</v>
      </c>
      <c r="P38" s="261">
        <v>46</v>
      </c>
      <c r="Q38" s="157">
        <f t="shared" si="1"/>
        <v>0</v>
      </c>
      <c r="R38" s="261">
        <v>241</v>
      </c>
      <c r="S38" s="158">
        <f t="shared" si="2"/>
        <v>1</v>
      </c>
      <c r="T38" s="263">
        <v>930</v>
      </c>
      <c r="U38" s="261">
        <v>1153</v>
      </c>
      <c r="V38" s="159">
        <f t="shared" si="18"/>
        <v>1.239784946236559</v>
      </c>
      <c r="W38" s="152">
        <f t="shared" si="3"/>
        <v>2</v>
      </c>
      <c r="X38" s="155">
        <f t="shared" si="4"/>
        <v>6</v>
      </c>
      <c r="Y38" s="261">
        <v>33</v>
      </c>
      <c r="Z38" s="160">
        <f t="shared" si="5"/>
        <v>0</v>
      </c>
      <c r="AA38" s="261">
        <v>27</v>
      </c>
      <c r="AB38" s="160">
        <f t="shared" si="6"/>
        <v>0</v>
      </c>
      <c r="AC38" s="261">
        <v>12950</v>
      </c>
      <c r="AD38" s="161">
        <f t="shared" si="7"/>
        <v>1.259360108917631</v>
      </c>
      <c r="AE38" s="157">
        <f t="shared" si="8"/>
        <v>0</v>
      </c>
      <c r="AF38" s="261">
        <v>2709</v>
      </c>
      <c r="AG38" s="162"/>
      <c r="AH38" s="155">
        <f t="shared" si="9"/>
        <v>1</v>
      </c>
      <c r="AI38" s="182">
        <v>100</v>
      </c>
      <c r="AJ38" s="160">
        <f t="shared" si="10"/>
        <v>1</v>
      </c>
      <c r="AK38" s="163">
        <f t="shared" si="11"/>
        <v>2</v>
      </c>
      <c r="AL38" s="261">
        <v>4</v>
      </c>
      <c r="AM38" s="164">
        <f t="shared" si="12"/>
        <v>0.0050568900126422255</v>
      </c>
      <c r="AN38" s="160">
        <f t="shared" si="13"/>
        <v>0</v>
      </c>
      <c r="AO38" s="163">
        <f t="shared" si="14"/>
        <v>8</v>
      </c>
      <c r="AP38" s="165">
        <f t="shared" si="15"/>
        <v>0.4705882352941177</v>
      </c>
      <c r="AQ38" s="245" t="s">
        <v>125</v>
      </c>
      <c r="AR38" s="124"/>
      <c r="AS38" s="132"/>
      <c r="AT38" s="132"/>
      <c r="AU38" s="132"/>
      <c r="AV38" s="132"/>
      <c r="AW38" s="132"/>
      <c r="AX38" s="132"/>
      <c r="AY38" s="132"/>
    </row>
    <row r="39" spans="1:51" s="128" customFormat="1" ht="18" customHeight="1">
      <c r="A39" s="152"/>
      <c r="B39" s="260" t="s">
        <v>44</v>
      </c>
      <c r="C39" s="241">
        <v>40</v>
      </c>
      <c r="D39" s="261">
        <v>30</v>
      </c>
      <c r="E39" s="166"/>
      <c r="F39" s="155">
        <f aca="true" t="shared" si="19" ref="F39:F70">IF(OR(D39&gt;(C39+20),(D39&lt;(C39-0))),0,1)</f>
        <v>0</v>
      </c>
      <c r="G39" s="265">
        <v>508</v>
      </c>
      <c r="H39" s="261">
        <v>504</v>
      </c>
      <c r="I39" s="167"/>
      <c r="J39" s="155">
        <f aca="true" t="shared" si="20" ref="J39:J70">IF(OR(H39&gt;(G39+100),H39&lt;(G39-50)),0,1)</f>
        <v>1</v>
      </c>
      <c r="K39" s="266">
        <v>21</v>
      </c>
      <c r="L39" s="182">
        <v>21</v>
      </c>
      <c r="M39" s="155"/>
      <c r="N39" s="157">
        <f aca="true" t="shared" si="21" ref="N39:N70">IF(L39&lt;&gt;K39,0,1)</f>
        <v>1</v>
      </c>
      <c r="O39" s="261">
        <v>425</v>
      </c>
      <c r="P39" s="261">
        <v>86</v>
      </c>
      <c r="Q39" s="157">
        <f aca="true" t="shared" si="22" ref="Q39:Q70">IF(P39&gt;=90,2,IF(P39&gt;=70,1,0))</f>
        <v>1</v>
      </c>
      <c r="R39" s="261">
        <v>108</v>
      </c>
      <c r="S39" s="158">
        <f aca="true" t="shared" si="23" ref="S39:S70">IF(R39&gt;150,1,0)</f>
        <v>0</v>
      </c>
      <c r="T39" s="267">
        <v>651</v>
      </c>
      <c r="U39" s="261">
        <v>754</v>
      </c>
      <c r="V39" s="159">
        <f aca="true" t="shared" si="24" ref="V39:V70">U39/T39</f>
        <v>1.1582181259600615</v>
      </c>
      <c r="W39" s="152">
        <f aca="true" t="shared" si="25" ref="W39:W70">IF(V39&gt;=90%,2,IF(V39&gt;=70%,1,0))</f>
        <v>2</v>
      </c>
      <c r="X39" s="155">
        <f aca="true" t="shared" si="26" ref="X39:X70">F39+J39+N39+Q39+S39+W39</f>
        <v>5</v>
      </c>
      <c r="Y39" s="261">
        <v>16</v>
      </c>
      <c r="Z39" s="160">
        <f aca="true" t="shared" si="27" ref="Z39:Z70">IF(Y39&gt;=90,2,IF(Y39&gt;=70,1,0))</f>
        <v>0</v>
      </c>
      <c r="AA39" s="261">
        <v>27</v>
      </c>
      <c r="AB39" s="160">
        <f aca="true" t="shared" si="28" ref="AB39:AB70">IF(AA39&gt;=50,2,IF(AA39&gt;=40,1,0))</f>
        <v>0</v>
      </c>
      <c r="AC39" s="261">
        <v>5932</v>
      </c>
      <c r="AD39" s="161">
        <f aca="true" t="shared" si="29" ref="AD39:AD70">AC39/H39/13</f>
        <v>0.9053724053724055</v>
      </c>
      <c r="AE39" s="157">
        <f aca="true" t="shared" si="30" ref="AE39:AE70">IF(AD39&gt;1.36,1,0)</f>
        <v>0</v>
      </c>
      <c r="AF39" s="261">
        <v>3776</v>
      </c>
      <c r="AG39" s="168"/>
      <c r="AH39" s="155">
        <f aca="true" t="shared" si="31" ref="AH39:AH70">IF(AF39&gt;H39*3,1,0)</f>
        <v>1</v>
      </c>
      <c r="AI39" s="182">
        <v>100</v>
      </c>
      <c r="AJ39" s="160">
        <f aca="true" t="shared" si="32" ref="AJ39:AJ70">IF(AI39&gt;=60,1,0)</f>
        <v>1</v>
      </c>
      <c r="AK39" s="163">
        <f aca="true" t="shared" si="33" ref="AK39:AK70">Z39+AB39+AE39+AH39+AJ39</f>
        <v>2</v>
      </c>
      <c r="AL39" s="261">
        <v>75</v>
      </c>
      <c r="AM39" s="164">
        <f aca="true" t="shared" si="34" ref="AM39:AM70">AL39/H39</f>
        <v>0.1488095238095238</v>
      </c>
      <c r="AN39" s="160">
        <f aca="true" t="shared" si="35" ref="AN39:AN70">IF(AM39&gt;=85%,2,IF(AM39&gt;=50%,1,0))</f>
        <v>0</v>
      </c>
      <c r="AO39" s="163">
        <f aca="true" t="shared" si="36" ref="AO39:AO70">AN39+X39+AK39</f>
        <v>7</v>
      </c>
      <c r="AP39" s="165">
        <f aca="true" t="shared" si="37" ref="AP39:AP70">((AO39*100)/$AP$4)/100</f>
        <v>0.411764705882353</v>
      </c>
      <c r="AQ39" s="245" t="s">
        <v>41</v>
      </c>
      <c r="AR39" s="124"/>
      <c r="AS39" s="125"/>
      <c r="AT39" s="125"/>
      <c r="AU39" s="125"/>
      <c r="AV39" s="125"/>
      <c r="AW39" s="125"/>
      <c r="AX39" s="125"/>
      <c r="AY39" s="125"/>
    </row>
    <row r="40" spans="1:44" s="128" customFormat="1" ht="18" customHeight="1">
      <c r="A40" s="152"/>
      <c r="B40" s="260" t="s">
        <v>128</v>
      </c>
      <c r="C40" s="241">
        <v>31</v>
      </c>
      <c r="D40" s="261">
        <v>37</v>
      </c>
      <c r="E40" s="174"/>
      <c r="F40" s="155">
        <f t="shared" si="19"/>
        <v>1</v>
      </c>
      <c r="G40" s="265">
        <v>723</v>
      </c>
      <c r="H40" s="261">
        <v>724</v>
      </c>
      <c r="I40" s="174"/>
      <c r="J40" s="155">
        <f t="shared" si="20"/>
        <v>1</v>
      </c>
      <c r="K40" s="266">
        <v>30</v>
      </c>
      <c r="L40" s="182">
        <v>30</v>
      </c>
      <c r="M40" s="174"/>
      <c r="N40" s="157">
        <f t="shared" si="21"/>
        <v>1</v>
      </c>
      <c r="O40" s="261">
        <v>1085</v>
      </c>
      <c r="P40" s="261">
        <v>88</v>
      </c>
      <c r="Q40" s="157">
        <f t="shared" si="22"/>
        <v>1</v>
      </c>
      <c r="R40" s="261">
        <v>127</v>
      </c>
      <c r="S40" s="158">
        <f t="shared" si="23"/>
        <v>0</v>
      </c>
      <c r="T40" s="267">
        <v>930</v>
      </c>
      <c r="U40" s="261">
        <v>1020</v>
      </c>
      <c r="V40" s="159">
        <f t="shared" si="24"/>
        <v>1.096774193548387</v>
      </c>
      <c r="W40" s="152">
        <f t="shared" si="25"/>
        <v>2</v>
      </c>
      <c r="X40" s="155">
        <f t="shared" si="26"/>
        <v>6</v>
      </c>
      <c r="Y40" s="261">
        <v>75</v>
      </c>
      <c r="Z40" s="160">
        <f t="shared" si="27"/>
        <v>1</v>
      </c>
      <c r="AA40" s="261">
        <v>53</v>
      </c>
      <c r="AB40" s="160">
        <f t="shared" si="28"/>
        <v>2</v>
      </c>
      <c r="AC40" s="261">
        <v>9031</v>
      </c>
      <c r="AD40" s="161">
        <f t="shared" si="29"/>
        <v>0.9595197620059499</v>
      </c>
      <c r="AE40" s="157">
        <f t="shared" si="30"/>
        <v>0</v>
      </c>
      <c r="AF40" s="261">
        <v>2903</v>
      </c>
      <c r="AG40" s="168"/>
      <c r="AH40" s="155">
        <f t="shared" si="31"/>
        <v>1</v>
      </c>
      <c r="AI40" s="182">
        <v>100</v>
      </c>
      <c r="AJ40" s="160">
        <f t="shared" si="32"/>
        <v>1</v>
      </c>
      <c r="AK40" s="163">
        <f t="shared" si="33"/>
        <v>5</v>
      </c>
      <c r="AL40" s="261">
        <v>13</v>
      </c>
      <c r="AM40" s="164">
        <f t="shared" si="34"/>
        <v>0.017955801104972375</v>
      </c>
      <c r="AN40" s="160">
        <f t="shared" si="35"/>
        <v>0</v>
      </c>
      <c r="AO40" s="163">
        <f t="shared" si="36"/>
        <v>11</v>
      </c>
      <c r="AP40" s="165">
        <f t="shared" si="37"/>
        <v>0.6470588235294117</v>
      </c>
      <c r="AQ40" s="245" t="s">
        <v>124</v>
      </c>
      <c r="AR40" s="124"/>
    </row>
    <row r="41" spans="1:51" s="128" customFormat="1" ht="18" customHeight="1">
      <c r="A41" s="152"/>
      <c r="B41" s="260" t="s">
        <v>134</v>
      </c>
      <c r="C41" s="241">
        <v>55</v>
      </c>
      <c r="D41" s="261">
        <v>59</v>
      </c>
      <c r="E41" s="154"/>
      <c r="F41" s="155">
        <f t="shared" si="19"/>
        <v>1</v>
      </c>
      <c r="G41" s="244">
        <v>1309</v>
      </c>
      <c r="H41" s="261">
        <v>1305</v>
      </c>
      <c r="I41" s="154"/>
      <c r="J41" s="155">
        <f t="shared" si="20"/>
        <v>1</v>
      </c>
      <c r="K41" s="240">
        <v>45</v>
      </c>
      <c r="L41" s="182">
        <v>52</v>
      </c>
      <c r="M41" s="154"/>
      <c r="N41" s="157">
        <f t="shared" si="21"/>
        <v>0</v>
      </c>
      <c r="O41" s="261">
        <v>1141</v>
      </c>
      <c r="P41" s="261">
        <v>85</v>
      </c>
      <c r="Q41" s="157">
        <f t="shared" si="22"/>
        <v>1</v>
      </c>
      <c r="R41" s="261">
        <v>229</v>
      </c>
      <c r="S41" s="158">
        <f t="shared" si="23"/>
        <v>1</v>
      </c>
      <c r="T41" s="263">
        <v>1395</v>
      </c>
      <c r="U41" s="261">
        <v>1693</v>
      </c>
      <c r="V41" s="159">
        <f t="shared" si="24"/>
        <v>1.2136200716845877</v>
      </c>
      <c r="W41" s="152">
        <f t="shared" si="25"/>
        <v>2</v>
      </c>
      <c r="X41" s="155">
        <f t="shared" si="26"/>
        <v>6</v>
      </c>
      <c r="Y41" s="261">
        <v>66</v>
      </c>
      <c r="Z41" s="160">
        <f t="shared" si="27"/>
        <v>0</v>
      </c>
      <c r="AA41" s="261">
        <v>54</v>
      </c>
      <c r="AB41" s="160">
        <f t="shared" si="28"/>
        <v>2</v>
      </c>
      <c r="AC41" s="261">
        <v>14303</v>
      </c>
      <c r="AD41" s="161">
        <f t="shared" si="29"/>
        <v>0.8430887120542293</v>
      </c>
      <c r="AE41" s="157">
        <f t="shared" si="30"/>
        <v>0</v>
      </c>
      <c r="AF41" s="261">
        <v>8396</v>
      </c>
      <c r="AG41" s="162"/>
      <c r="AH41" s="155">
        <f t="shared" si="31"/>
        <v>1</v>
      </c>
      <c r="AI41" s="182">
        <v>100</v>
      </c>
      <c r="AJ41" s="160">
        <f t="shared" si="32"/>
        <v>1</v>
      </c>
      <c r="AK41" s="163">
        <f t="shared" si="33"/>
        <v>4</v>
      </c>
      <c r="AL41" s="261">
        <v>605</v>
      </c>
      <c r="AM41" s="164">
        <f t="shared" si="34"/>
        <v>0.46360153256704983</v>
      </c>
      <c r="AN41" s="160">
        <f t="shared" si="35"/>
        <v>0</v>
      </c>
      <c r="AO41" s="163">
        <f t="shared" si="36"/>
        <v>10</v>
      </c>
      <c r="AP41" s="165">
        <f t="shared" si="37"/>
        <v>0.5882352941176471</v>
      </c>
      <c r="AQ41" s="245" t="s">
        <v>41</v>
      </c>
      <c r="AR41" s="124"/>
      <c r="AS41" s="132"/>
      <c r="AT41" s="132"/>
      <c r="AU41" s="132"/>
      <c r="AV41" s="132"/>
      <c r="AW41" s="132"/>
      <c r="AX41" s="132"/>
      <c r="AY41" s="132"/>
    </row>
    <row r="42" spans="1:44" s="128" customFormat="1" ht="18" customHeight="1">
      <c r="A42" s="152"/>
      <c r="B42" s="260" t="s">
        <v>91</v>
      </c>
      <c r="C42" s="241">
        <v>64</v>
      </c>
      <c r="D42" s="261">
        <v>84</v>
      </c>
      <c r="E42" s="175"/>
      <c r="F42" s="155">
        <f t="shared" si="19"/>
        <v>1</v>
      </c>
      <c r="G42" s="265">
        <v>1193</v>
      </c>
      <c r="H42" s="261">
        <v>1198</v>
      </c>
      <c r="I42" s="175"/>
      <c r="J42" s="155">
        <f t="shared" si="20"/>
        <v>1</v>
      </c>
      <c r="K42" s="266">
        <v>47</v>
      </c>
      <c r="L42" s="182">
        <v>47</v>
      </c>
      <c r="M42" s="155"/>
      <c r="N42" s="157">
        <f t="shared" si="21"/>
        <v>1</v>
      </c>
      <c r="O42" s="261">
        <v>1469</v>
      </c>
      <c r="P42" s="261">
        <v>83</v>
      </c>
      <c r="Q42" s="157">
        <f t="shared" si="22"/>
        <v>1</v>
      </c>
      <c r="R42" s="261">
        <v>257</v>
      </c>
      <c r="S42" s="158">
        <f t="shared" si="23"/>
        <v>1</v>
      </c>
      <c r="T42" s="268">
        <v>1457</v>
      </c>
      <c r="U42" s="261">
        <v>1584</v>
      </c>
      <c r="V42" s="159">
        <f t="shared" si="24"/>
        <v>1.08716540837337</v>
      </c>
      <c r="W42" s="152">
        <f t="shared" si="25"/>
        <v>2</v>
      </c>
      <c r="X42" s="155">
        <f t="shared" si="26"/>
        <v>7</v>
      </c>
      <c r="Y42" s="261">
        <v>27</v>
      </c>
      <c r="Z42" s="160">
        <f t="shared" si="27"/>
        <v>0</v>
      </c>
      <c r="AA42" s="261">
        <v>14</v>
      </c>
      <c r="AB42" s="160">
        <f t="shared" si="28"/>
        <v>0</v>
      </c>
      <c r="AC42" s="261">
        <v>12990</v>
      </c>
      <c r="AD42" s="161">
        <f t="shared" si="29"/>
        <v>0.834082445100809</v>
      </c>
      <c r="AE42" s="157">
        <f t="shared" si="30"/>
        <v>0</v>
      </c>
      <c r="AF42" s="261">
        <v>5460</v>
      </c>
      <c r="AG42" s="269"/>
      <c r="AH42" s="155">
        <f t="shared" si="31"/>
        <v>1</v>
      </c>
      <c r="AI42" s="182">
        <v>100</v>
      </c>
      <c r="AJ42" s="160">
        <f t="shared" si="32"/>
        <v>1</v>
      </c>
      <c r="AK42" s="163">
        <f t="shared" si="33"/>
        <v>2</v>
      </c>
      <c r="AL42" s="261">
        <v>158</v>
      </c>
      <c r="AM42" s="164">
        <f t="shared" si="34"/>
        <v>0.1318864774624374</v>
      </c>
      <c r="AN42" s="160">
        <f t="shared" si="35"/>
        <v>0</v>
      </c>
      <c r="AO42" s="163">
        <f t="shared" si="36"/>
        <v>9</v>
      </c>
      <c r="AP42" s="165">
        <f t="shared" si="37"/>
        <v>0.5294117647058824</v>
      </c>
      <c r="AQ42" s="245" t="s">
        <v>124</v>
      </c>
      <c r="AR42" s="124"/>
    </row>
    <row r="43" spans="1:44" s="128" customFormat="1" ht="18" customHeight="1">
      <c r="A43" s="152"/>
      <c r="B43" s="260" t="s">
        <v>92</v>
      </c>
      <c r="C43" s="241">
        <v>31</v>
      </c>
      <c r="D43" s="261">
        <v>40</v>
      </c>
      <c r="E43" s="175"/>
      <c r="F43" s="155">
        <f t="shared" si="19"/>
        <v>1</v>
      </c>
      <c r="G43" s="244">
        <v>672</v>
      </c>
      <c r="H43" s="261">
        <v>670</v>
      </c>
      <c r="I43" s="175"/>
      <c r="J43" s="155">
        <f t="shared" si="20"/>
        <v>1</v>
      </c>
      <c r="K43" s="240">
        <v>26</v>
      </c>
      <c r="L43" s="182">
        <v>26</v>
      </c>
      <c r="M43" s="155"/>
      <c r="N43" s="157">
        <f t="shared" si="21"/>
        <v>1</v>
      </c>
      <c r="O43" s="261">
        <v>981</v>
      </c>
      <c r="P43" s="261">
        <v>96</v>
      </c>
      <c r="Q43" s="157">
        <f t="shared" si="22"/>
        <v>2</v>
      </c>
      <c r="R43" s="261">
        <v>227</v>
      </c>
      <c r="S43" s="158">
        <f t="shared" si="23"/>
        <v>1</v>
      </c>
      <c r="T43" s="263">
        <v>806</v>
      </c>
      <c r="U43" s="261">
        <v>976</v>
      </c>
      <c r="V43" s="159">
        <f t="shared" si="24"/>
        <v>1.2109181141439207</v>
      </c>
      <c r="W43" s="152">
        <f t="shared" si="25"/>
        <v>2</v>
      </c>
      <c r="X43" s="155">
        <f t="shared" si="26"/>
        <v>8</v>
      </c>
      <c r="Y43" s="261">
        <v>23</v>
      </c>
      <c r="Z43" s="160">
        <f t="shared" si="27"/>
        <v>0</v>
      </c>
      <c r="AA43" s="261">
        <v>12</v>
      </c>
      <c r="AB43" s="160">
        <f t="shared" si="28"/>
        <v>0</v>
      </c>
      <c r="AC43" s="261">
        <v>3757</v>
      </c>
      <c r="AD43" s="161">
        <f t="shared" si="29"/>
        <v>0.4313432835820895</v>
      </c>
      <c r="AE43" s="157">
        <f t="shared" si="30"/>
        <v>0</v>
      </c>
      <c r="AF43" s="261">
        <v>1596</v>
      </c>
      <c r="AG43" s="168"/>
      <c r="AH43" s="155">
        <f t="shared" si="31"/>
        <v>0</v>
      </c>
      <c r="AI43" s="182">
        <v>100</v>
      </c>
      <c r="AJ43" s="160">
        <f t="shared" si="32"/>
        <v>1</v>
      </c>
      <c r="AK43" s="163">
        <f t="shared" si="33"/>
        <v>1</v>
      </c>
      <c r="AL43" s="261">
        <v>83</v>
      </c>
      <c r="AM43" s="164">
        <f t="shared" si="34"/>
        <v>0.12388059701492538</v>
      </c>
      <c r="AN43" s="160">
        <f t="shared" si="35"/>
        <v>0</v>
      </c>
      <c r="AO43" s="163">
        <f t="shared" si="36"/>
        <v>9</v>
      </c>
      <c r="AP43" s="165">
        <f t="shared" si="37"/>
        <v>0.5294117647058824</v>
      </c>
      <c r="AQ43" s="245" t="s">
        <v>124</v>
      </c>
      <c r="AR43" s="124"/>
    </row>
    <row r="44" spans="1:51" s="128" customFormat="1" ht="18" customHeight="1">
      <c r="A44" s="152"/>
      <c r="B44" s="260" t="s">
        <v>123</v>
      </c>
      <c r="C44" s="241">
        <v>53</v>
      </c>
      <c r="D44" s="261">
        <v>64</v>
      </c>
      <c r="E44" s="169"/>
      <c r="F44" s="155">
        <f t="shared" si="19"/>
        <v>1</v>
      </c>
      <c r="G44" s="244">
        <v>980</v>
      </c>
      <c r="H44" s="261">
        <v>971</v>
      </c>
      <c r="I44" s="170"/>
      <c r="J44" s="155">
        <f t="shared" si="20"/>
        <v>1</v>
      </c>
      <c r="K44" s="240">
        <v>37</v>
      </c>
      <c r="L44" s="182">
        <v>37</v>
      </c>
      <c r="M44" s="155"/>
      <c r="N44" s="157">
        <f t="shared" si="21"/>
        <v>1</v>
      </c>
      <c r="O44" s="261">
        <v>812</v>
      </c>
      <c r="P44" s="261">
        <v>68</v>
      </c>
      <c r="Q44" s="157">
        <f t="shared" si="22"/>
        <v>0</v>
      </c>
      <c r="R44" s="261">
        <v>183</v>
      </c>
      <c r="S44" s="158">
        <f t="shared" si="23"/>
        <v>1</v>
      </c>
      <c r="T44" s="263">
        <v>1147</v>
      </c>
      <c r="U44" s="261">
        <v>1346</v>
      </c>
      <c r="V44" s="159">
        <f t="shared" si="24"/>
        <v>1.1734960767218832</v>
      </c>
      <c r="W44" s="152">
        <f t="shared" si="25"/>
        <v>2</v>
      </c>
      <c r="X44" s="155">
        <f t="shared" si="26"/>
        <v>6</v>
      </c>
      <c r="Y44" s="261">
        <v>71</v>
      </c>
      <c r="Z44" s="160">
        <f t="shared" si="27"/>
        <v>1</v>
      </c>
      <c r="AA44" s="261">
        <v>57</v>
      </c>
      <c r="AB44" s="160">
        <f t="shared" si="28"/>
        <v>2</v>
      </c>
      <c r="AC44" s="261">
        <v>21542</v>
      </c>
      <c r="AD44" s="161">
        <f t="shared" si="29"/>
        <v>1.7065673770102197</v>
      </c>
      <c r="AE44" s="157">
        <f t="shared" si="30"/>
        <v>1</v>
      </c>
      <c r="AF44" s="261">
        <v>8737</v>
      </c>
      <c r="AG44" s="162"/>
      <c r="AH44" s="155">
        <f t="shared" si="31"/>
        <v>1</v>
      </c>
      <c r="AI44" s="182">
        <v>100</v>
      </c>
      <c r="AJ44" s="160">
        <f t="shared" si="32"/>
        <v>1</v>
      </c>
      <c r="AK44" s="163">
        <f t="shared" si="33"/>
        <v>6</v>
      </c>
      <c r="AL44" s="261">
        <v>365</v>
      </c>
      <c r="AM44" s="164">
        <f t="shared" si="34"/>
        <v>0.37590113285272914</v>
      </c>
      <c r="AN44" s="160">
        <f t="shared" si="35"/>
        <v>0</v>
      </c>
      <c r="AO44" s="163">
        <f t="shared" si="36"/>
        <v>12</v>
      </c>
      <c r="AP44" s="165">
        <f t="shared" si="37"/>
        <v>0.7058823529411765</v>
      </c>
      <c r="AQ44" s="245" t="s">
        <v>124</v>
      </c>
      <c r="AR44" s="124"/>
      <c r="AS44" s="125"/>
      <c r="AT44" s="125"/>
      <c r="AU44" s="125"/>
      <c r="AV44" s="125"/>
      <c r="AW44" s="125"/>
      <c r="AX44" s="125"/>
      <c r="AY44" s="125"/>
    </row>
    <row r="45" spans="1:44" s="128" customFormat="1" ht="18" customHeight="1">
      <c r="A45" s="152"/>
      <c r="B45" s="260" t="s">
        <v>103</v>
      </c>
      <c r="C45" s="241">
        <v>53</v>
      </c>
      <c r="D45" s="261">
        <v>80</v>
      </c>
      <c r="E45" s="270"/>
      <c r="F45" s="155">
        <f t="shared" si="19"/>
        <v>0</v>
      </c>
      <c r="G45" s="246">
        <v>1147</v>
      </c>
      <c r="H45" s="261">
        <v>1153</v>
      </c>
      <c r="I45" s="175"/>
      <c r="J45" s="155">
        <f t="shared" si="20"/>
        <v>1</v>
      </c>
      <c r="K45" s="248">
        <v>41</v>
      </c>
      <c r="L45" s="182">
        <v>41</v>
      </c>
      <c r="M45" s="155"/>
      <c r="N45" s="157">
        <f t="shared" si="21"/>
        <v>1</v>
      </c>
      <c r="O45" s="261">
        <v>2104</v>
      </c>
      <c r="P45" s="261">
        <v>92</v>
      </c>
      <c r="Q45" s="157">
        <f t="shared" si="22"/>
        <v>2</v>
      </c>
      <c r="R45" s="261">
        <v>361</v>
      </c>
      <c r="S45" s="158">
        <f t="shared" si="23"/>
        <v>1</v>
      </c>
      <c r="T45" s="263">
        <v>1271</v>
      </c>
      <c r="U45" s="261">
        <v>1520</v>
      </c>
      <c r="V45" s="159">
        <f t="shared" si="24"/>
        <v>1.195908733280881</v>
      </c>
      <c r="W45" s="152">
        <f t="shared" si="25"/>
        <v>2</v>
      </c>
      <c r="X45" s="155">
        <f t="shared" si="26"/>
        <v>7</v>
      </c>
      <c r="Y45" s="261">
        <v>86</v>
      </c>
      <c r="Z45" s="160">
        <f t="shared" si="27"/>
        <v>1</v>
      </c>
      <c r="AA45" s="261">
        <v>67</v>
      </c>
      <c r="AB45" s="160">
        <f t="shared" si="28"/>
        <v>2</v>
      </c>
      <c r="AC45" s="261">
        <v>29791</v>
      </c>
      <c r="AD45" s="161">
        <f t="shared" si="29"/>
        <v>1.9875241844018947</v>
      </c>
      <c r="AE45" s="157">
        <f t="shared" si="30"/>
        <v>1</v>
      </c>
      <c r="AF45" s="261">
        <v>8047</v>
      </c>
      <c r="AG45" s="168"/>
      <c r="AH45" s="155">
        <f t="shared" si="31"/>
        <v>1</v>
      </c>
      <c r="AI45" s="182">
        <v>100</v>
      </c>
      <c r="AJ45" s="160">
        <f t="shared" si="32"/>
        <v>1</v>
      </c>
      <c r="AK45" s="163">
        <f t="shared" si="33"/>
        <v>6</v>
      </c>
      <c r="AL45" s="261">
        <v>889</v>
      </c>
      <c r="AM45" s="164">
        <f t="shared" si="34"/>
        <v>0.7710320901994796</v>
      </c>
      <c r="AN45" s="160">
        <f t="shared" si="35"/>
        <v>1</v>
      </c>
      <c r="AO45" s="163">
        <f t="shared" si="36"/>
        <v>14</v>
      </c>
      <c r="AP45" s="165">
        <f t="shared" si="37"/>
        <v>0.823529411764706</v>
      </c>
      <c r="AQ45" s="245" t="s">
        <v>125</v>
      </c>
      <c r="AR45" s="124"/>
    </row>
    <row r="46" spans="1:51" s="127" customFormat="1" ht="15" customHeight="1">
      <c r="A46" s="152"/>
      <c r="B46" s="260" t="s">
        <v>81</v>
      </c>
      <c r="C46" s="241">
        <v>44</v>
      </c>
      <c r="D46" s="261">
        <v>58</v>
      </c>
      <c r="E46" s="169"/>
      <c r="F46" s="155">
        <f t="shared" si="19"/>
        <v>1</v>
      </c>
      <c r="G46" s="242">
        <v>1224</v>
      </c>
      <c r="H46" s="261">
        <v>1205</v>
      </c>
      <c r="I46" s="170"/>
      <c r="J46" s="155">
        <f t="shared" si="20"/>
        <v>1</v>
      </c>
      <c r="K46" s="243">
        <v>39</v>
      </c>
      <c r="L46" s="182">
        <v>39</v>
      </c>
      <c r="M46" s="155"/>
      <c r="N46" s="157">
        <f t="shared" si="21"/>
        <v>1</v>
      </c>
      <c r="O46" s="261">
        <v>1678</v>
      </c>
      <c r="P46" s="261">
        <v>80</v>
      </c>
      <c r="Q46" s="157">
        <f t="shared" si="22"/>
        <v>1</v>
      </c>
      <c r="R46" s="261">
        <v>213</v>
      </c>
      <c r="S46" s="158">
        <f t="shared" si="23"/>
        <v>1</v>
      </c>
      <c r="T46" s="263">
        <v>1209</v>
      </c>
      <c r="U46" s="261">
        <v>1386</v>
      </c>
      <c r="V46" s="159">
        <f t="shared" si="24"/>
        <v>1.1464019851116625</v>
      </c>
      <c r="W46" s="152">
        <f t="shared" si="25"/>
        <v>2</v>
      </c>
      <c r="X46" s="155">
        <f t="shared" si="26"/>
        <v>7</v>
      </c>
      <c r="Y46" s="261">
        <v>18</v>
      </c>
      <c r="Z46" s="160">
        <f t="shared" si="27"/>
        <v>0</v>
      </c>
      <c r="AA46" s="261">
        <v>4</v>
      </c>
      <c r="AB46" s="160">
        <f t="shared" si="28"/>
        <v>0</v>
      </c>
      <c r="AC46" s="261">
        <v>10084</v>
      </c>
      <c r="AD46" s="161">
        <f t="shared" si="29"/>
        <v>0.643728056176189</v>
      </c>
      <c r="AE46" s="157">
        <f t="shared" si="30"/>
        <v>0</v>
      </c>
      <c r="AF46" s="261">
        <v>2325</v>
      </c>
      <c r="AG46" s="162"/>
      <c r="AH46" s="155">
        <f t="shared" si="31"/>
        <v>0</v>
      </c>
      <c r="AI46" s="182">
        <v>100</v>
      </c>
      <c r="AJ46" s="160">
        <f t="shared" si="32"/>
        <v>1</v>
      </c>
      <c r="AK46" s="163">
        <f t="shared" si="33"/>
        <v>1</v>
      </c>
      <c r="AL46" s="261">
        <v>9</v>
      </c>
      <c r="AM46" s="164">
        <f t="shared" si="34"/>
        <v>0.007468879668049793</v>
      </c>
      <c r="AN46" s="160">
        <f t="shared" si="35"/>
        <v>0</v>
      </c>
      <c r="AO46" s="163">
        <f t="shared" si="36"/>
        <v>8</v>
      </c>
      <c r="AP46" s="165">
        <f t="shared" si="37"/>
        <v>0.4705882352941177</v>
      </c>
      <c r="AQ46" s="245" t="s">
        <v>42</v>
      </c>
      <c r="AR46" s="124"/>
      <c r="AS46" s="125"/>
      <c r="AT46" s="125"/>
      <c r="AU46" s="125"/>
      <c r="AV46" s="125"/>
      <c r="AW46" s="125"/>
      <c r="AX46" s="125"/>
      <c r="AY46" s="125"/>
    </row>
    <row r="47" spans="1:51" s="127" customFormat="1" ht="15" customHeight="1">
      <c r="A47" s="152"/>
      <c r="B47" s="260" t="s">
        <v>53</v>
      </c>
      <c r="C47" s="241">
        <v>26</v>
      </c>
      <c r="D47" s="261">
        <v>30</v>
      </c>
      <c r="E47" s="169"/>
      <c r="F47" s="155">
        <f t="shared" si="19"/>
        <v>1</v>
      </c>
      <c r="G47" s="246">
        <v>625</v>
      </c>
      <c r="H47" s="261">
        <v>631</v>
      </c>
      <c r="I47" s="170"/>
      <c r="J47" s="155">
        <f t="shared" si="20"/>
        <v>1</v>
      </c>
      <c r="K47" s="248">
        <v>21</v>
      </c>
      <c r="L47" s="182">
        <v>21</v>
      </c>
      <c r="M47" s="155"/>
      <c r="N47" s="157">
        <f t="shared" si="21"/>
        <v>1</v>
      </c>
      <c r="O47" s="261">
        <v>510</v>
      </c>
      <c r="P47" s="261">
        <v>75</v>
      </c>
      <c r="Q47" s="157">
        <f t="shared" si="22"/>
        <v>1</v>
      </c>
      <c r="R47" s="261">
        <v>153</v>
      </c>
      <c r="S47" s="158">
        <f t="shared" si="23"/>
        <v>1</v>
      </c>
      <c r="T47" s="263">
        <v>651</v>
      </c>
      <c r="U47" s="261">
        <v>749</v>
      </c>
      <c r="V47" s="159">
        <f t="shared" si="24"/>
        <v>1.1505376344086022</v>
      </c>
      <c r="W47" s="152">
        <f t="shared" si="25"/>
        <v>2</v>
      </c>
      <c r="X47" s="155">
        <f t="shared" si="26"/>
        <v>7</v>
      </c>
      <c r="Y47" s="261">
        <v>35</v>
      </c>
      <c r="Z47" s="160">
        <f t="shared" si="27"/>
        <v>0</v>
      </c>
      <c r="AA47" s="261">
        <v>6</v>
      </c>
      <c r="AB47" s="160">
        <f t="shared" si="28"/>
        <v>0</v>
      </c>
      <c r="AC47" s="261">
        <v>4838</v>
      </c>
      <c r="AD47" s="161">
        <f t="shared" si="29"/>
        <v>0.5897842252834329</v>
      </c>
      <c r="AE47" s="157">
        <f t="shared" si="30"/>
        <v>0</v>
      </c>
      <c r="AF47" s="261">
        <v>1776</v>
      </c>
      <c r="AG47" s="162"/>
      <c r="AH47" s="155">
        <f t="shared" si="31"/>
        <v>0</v>
      </c>
      <c r="AI47" s="182">
        <v>100</v>
      </c>
      <c r="AJ47" s="160">
        <f t="shared" si="32"/>
        <v>1</v>
      </c>
      <c r="AK47" s="163">
        <f t="shared" si="33"/>
        <v>1</v>
      </c>
      <c r="AL47" s="261">
        <v>49</v>
      </c>
      <c r="AM47" s="164">
        <f t="shared" si="34"/>
        <v>0.07765451664025357</v>
      </c>
      <c r="AN47" s="160">
        <f t="shared" si="35"/>
        <v>0</v>
      </c>
      <c r="AO47" s="163">
        <f t="shared" si="36"/>
        <v>8</v>
      </c>
      <c r="AP47" s="165">
        <f t="shared" si="37"/>
        <v>0.4705882352941177</v>
      </c>
      <c r="AQ47" s="245" t="s">
        <v>41</v>
      </c>
      <c r="AR47" s="124"/>
      <c r="AS47" s="125"/>
      <c r="AT47" s="125"/>
      <c r="AU47" s="125"/>
      <c r="AV47" s="125"/>
      <c r="AW47" s="125"/>
      <c r="AX47" s="125"/>
      <c r="AY47" s="125"/>
    </row>
    <row r="48" spans="1:44" s="128" customFormat="1" ht="14.25" customHeight="1">
      <c r="A48" s="152"/>
      <c r="B48" s="260" t="s">
        <v>54</v>
      </c>
      <c r="C48" s="241">
        <v>37</v>
      </c>
      <c r="D48" s="261">
        <v>43</v>
      </c>
      <c r="E48" s="174"/>
      <c r="F48" s="155">
        <f t="shared" si="19"/>
        <v>1</v>
      </c>
      <c r="G48" s="244">
        <v>862</v>
      </c>
      <c r="H48" s="261">
        <v>866</v>
      </c>
      <c r="I48" s="174"/>
      <c r="J48" s="155">
        <f t="shared" si="20"/>
        <v>1</v>
      </c>
      <c r="K48" s="240">
        <v>32</v>
      </c>
      <c r="L48" s="182">
        <v>32</v>
      </c>
      <c r="M48" s="174"/>
      <c r="N48" s="157">
        <f t="shared" si="21"/>
        <v>1</v>
      </c>
      <c r="O48" s="261">
        <v>594</v>
      </c>
      <c r="P48" s="261">
        <v>66</v>
      </c>
      <c r="Q48" s="157">
        <f t="shared" si="22"/>
        <v>0</v>
      </c>
      <c r="R48" s="261">
        <v>154</v>
      </c>
      <c r="S48" s="158">
        <f t="shared" si="23"/>
        <v>1</v>
      </c>
      <c r="T48" s="263">
        <v>992</v>
      </c>
      <c r="U48" s="261">
        <v>1000</v>
      </c>
      <c r="V48" s="159">
        <f t="shared" si="24"/>
        <v>1.0080645161290323</v>
      </c>
      <c r="W48" s="152">
        <f t="shared" si="25"/>
        <v>2</v>
      </c>
      <c r="X48" s="155">
        <f t="shared" si="26"/>
        <v>6</v>
      </c>
      <c r="Y48" s="261">
        <v>24</v>
      </c>
      <c r="Z48" s="160">
        <f t="shared" si="27"/>
        <v>0</v>
      </c>
      <c r="AA48" s="261">
        <v>19</v>
      </c>
      <c r="AB48" s="160">
        <f t="shared" si="28"/>
        <v>0</v>
      </c>
      <c r="AC48" s="261">
        <v>3076</v>
      </c>
      <c r="AD48" s="161">
        <f t="shared" si="29"/>
        <v>0.2732279268076035</v>
      </c>
      <c r="AE48" s="157">
        <f t="shared" si="30"/>
        <v>0</v>
      </c>
      <c r="AF48" s="261">
        <v>703</v>
      </c>
      <c r="AG48" s="168"/>
      <c r="AH48" s="155">
        <f t="shared" si="31"/>
        <v>0</v>
      </c>
      <c r="AI48" s="182">
        <v>100</v>
      </c>
      <c r="AJ48" s="160">
        <f t="shared" si="32"/>
        <v>1</v>
      </c>
      <c r="AK48" s="163">
        <f t="shared" si="33"/>
        <v>1</v>
      </c>
      <c r="AL48" s="261">
        <v>8</v>
      </c>
      <c r="AM48" s="164">
        <f t="shared" si="34"/>
        <v>0.009237875288683603</v>
      </c>
      <c r="AN48" s="160">
        <f t="shared" si="35"/>
        <v>0</v>
      </c>
      <c r="AO48" s="163">
        <f t="shared" si="36"/>
        <v>7</v>
      </c>
      <c r="AP48" s="165">
        <f t="shared" si="37"/>
        <v>0.411764705882353</v>
      </c>
      <c r="AQ48" s="245" t="s">
        <v>41</v>
      </c>
      <c r="AR48" s="124"/>
    </row>
    <row r="49" spans="1:51" s="127" customFormat="1" ht="15" customHeight="1">
      <c r="A49" s="152"/>
      <c r="B49" s="260" t="s">
        <v>135</v>
      </c>
      <c r="C49" s="241">
        <v>66</v>
      </c>
      <c r="D49" s="261">
        <v>84</v>
      </c>
      <c r="E49" s="154"/>
      <c r="F49" s="155">
        <f t="shared" si="19"/>
        <v>1</v>
      </c>
      <c r="G49" s="244">
        <v>1613</v>
      </c>
      <c r="H49" s="261">
        <v>1578</v>
      </c>
      <c r="I49" s="154"/>
      <c r="J49" s="155">
        <f t="shared" si="20"/>
        <v>1</v>
      </c>
      <c r="K49" s="240">
        <v>51</v>
      </c>
      <c r="L49" s="182">
        <v>51</v>
      </c>
      <c r="M49" s="154"/>
      <c r="N49" s="157">
        <f t="shared" si="21"/>
        <v>1</v>
      </c>
      <c r="O49" s="261">
        <v>2628</v>
      </c>
      <c r="P49" s="261">
        <v>95</v>
      </c>
      <c r="Q49" s="157">
        <f t="shared" si="22"/>
        <v>2</v>
      </c>
      <c r="R49" s="261">
        <v>99</v>
      </c>
      <c r="S49" s="158">
        <f t="shared" si="23"/>
        <v>0</v>
      </c>
      <c r="T49" s="263">
        <v>1581</v>
      </c>
      <c r="U49" s="261">
        <v>1930</v>
      </c>
      <c r="V49" s="159">
        <f t="shared" si="24"/>
        <v>1.2207463630613535</v>
      </c>
      <c r="W49" s="152">
        <f t="shared" si="25"/>
        <v>2</v>
      </c>
      <c r="X49" s="155">
        <f t="shared" si="26"/>
        <v>7</v>
      </c>
      <c r="Y49" s="261">
        <v>17</v>
      </c>
      <c r="Z49" s="160">
        <f t="shared" si="27"/>
        <v>0</v>
      </c>
      <c r="AA49" s="261">
        <v>17</v>
      </c>
      <c r="AB49" s="160">
        <f t="shared" si="28"/>
        <v>0</v>
      </c>
      <c r="AC49" s="261">
        <v>12757</v>
      </c>
      <c r="AD49" s="161">
        <f t="shared" si="29"/>
        <v>0.621867992590426</v>
      </c>
      <c r="AE49" s="157">
        <f t="shared" si="30"/>
        <v>0</v>
      </c>
      <c r="AF49" s="261">
        <v>3266</v>
      </c>
      <c r="AG49" s="162"/>
      <c r="AH49" s="155">
        <f t="shared" si="31"/>
        <v>0</v>
      </c>
      <c r="AI49" s="182">
        <v>100</v>
      </c>
      <c r="AJ49" s="160">
        <f t="shared" si="32"/>
        <v>1</v>
      </c>
      <c r="AK49" s="163">
        <f t="shared" si="33"/>
        <v>1</v>
      </c>
      <c r="AL49" s="261">
        <v>545</v>
      </c>
      <c r="AM49" s="164">
        <f t="shared" si="34"/>
        <v>0.3453738910012674</v>
      </c>
      <c r="AN49" s="160">
        <f t="shared" si="35"/>
        <v>0</v>
      </c>
      <c r="AO49" s="163">
        <f t="shared" si="36"/>
        <v>8</v>
      </c>
      <c r="AP49" s="165">
        <f t="shared" si="37"/>
        <v>0.4705882352941177</v>
      </c>
      <c r="AQ49" s="245" t="s">
        <v>42</v>
      </c>
      <c r="AR49" s="124"/>
      <c r="AS49" s="128"/>
      <c r="AT49" s="128"/>
      <c r="AU49" s="128"/>
      <c r="AV49" s="128"/>
      <c r="AW49" s="128"/>
      <c r="AX49" s="128"/>
      <c r="AY49" s="128"/>
    </row>
    <row r="50" spans="1:51" s="127" customFormat="1" ht="15" customHeight="1">
      <c r="A50" s="152"/>
      <c r="B50" s="260" t="s">
        <v>95</v>
      </c>
      <c r="C50" s="241">
        <v>42</v>
      </c>
      <c r="D50" s="261">
        <v>52</v>
      </c>
      <c r="E50" s="174"/>
      <c r="F50" s="155">
        <f t="shared" si="19"/>
        <v>1</v>
      </c>
      <c r="G50" s="242">
        <v>952</v>
      </c>
      <c r="H50" s="261">
        <v>950</v>
      </c>
      <c r="I50" s="174"/>
      <c r="J50" s="155">
        <f t="shared" si="20"/>
        <v>1</v>
      </c>
      <c r="K50" s="243">
        <v>33</v>
      </c>
      <c r="L50" s="182">
        <v>33</v>
      </c>
      <c r="M50" s="174"/>
      <c r="N50" s="157">
        <f t="shared" si="21"/>
        <v>1</v>
      </c>
      <c r="O50" s="261">
        <v>932</v>
      </c>
      <c r="P50" s="261">
        <v>97</v>
      </c>
      <c r="Q50" s="157">
        <f t="shared" si="22"/>
        <v>2</v>
      </c>
      <c r="R50" s="261">
        <v>239</v>
      </c>
      <c r="S50" s="158">
        <f t="shared" si="23"/>
        <v>1</v>
      </c>
      <c r="T50" s="263">
        <v>1023</v>
      </c>
      <c r="U50" s="261">
        <v>1207</v>
      </c>
      <c r="V50" s="159">
        <f t="shared" si="24"/>
        <v>1.1798631476050832</v>
      </c>
      <c r="W50" s="152">
        <f t="shared" si="25"/>
        <v>2</v>
      </c>
      <c r="X50" s="155">
        <f t="shared" si="26"/>
        <v>8</v>
      </c>
      <c r="Y50" s="261">
        <v>76</v>
      </c>
      <c r="Z50" s="160">
        <f t="shared" si="27"/>
        <v>1</v>
      </c>
      <c r="AA50" s="261">
        <v>53</v>
      </c>
      <c r="AB50" s="160">
        <f t="shared" si="28"/>
        <v>2</v>
      </c>
      <c r="AC50" s="261">
        <v>16829</v>
      </c>
      <c r="AD50" s="161">
        <f t="shared" si="29"/>
        <v>1.362672064777328</v>
      </c>
      <c r="AE50" s="157">
        <f t="shared" si="30"/>
        <v>1</v>
      </c>
      <c r="AF50" s="261">
        <v>4615</v>
      </c>
      <c r="AG50" s="168"/>
      <c r="AH50" s="155">
        <f t="shared" si="31"/>
        <v>1</v>
      </c>
      <c r="AI50" s="182">
        <v>100</v>
      </c>
      <c r="AJ50" s="160">
        <f t="shared" si="32"/>
        <v>1</v>
      </c>
      <c r="AK50" s="163">
        <f t="shared" si="33"/>
        <v>6</v>
      </c>
      <c r="AL50" s="261">
        <v>622</v>
      </c>
      <c r="AM50" s="164">
        <f t="shared" si="34"/>
        <v>0.6547368421052632</v>
      </c>
      <c r="AN50" s="160">
        <f t="shared" si="35"/>
        <v>1</v>
      </c>
      <c r="AO50" s="163">
        <f t="shared" si="36"/>
        <v>15</v>
      </c>
      <c r="AP50" s="165">
        <f t="shared" si="37"/>
        <v>0.8823529411764706</v>
      </c>
      <c r="AQ50" s="245" t="s">
        <v>124</v>
      </c>
      <c r="AR50" s="124"/>
      <c r="AS50" s="132"/>
      <c r="AT50" s="132"/>
      <c r="AU50" s="132"/>
      <c r="AV50" s="132"/>
      <c r="AW50" s="132"/>
      <c r="AX50" s="132"/>
      <c r="AY50" s="132"/>
    </row>
    <row r="51" spans="1:51" s="127" customFormat="1" ht="15" customHeight="1">
      <c r="A51" s="152"/>
      <c r="B51" s="260" t="s">
        <v>66</v>
      </c>
      <c r="C51" s="241">
        <v>26</v>
      </c>
      <c r="D51" s="261">
        <v>31</v>
      </c>
      <c r="E51" s="166"/>
      <c r="F51" s="155">
        <f t="shared" si="19"/>
        <v>1</v>
      </c>
      <c r="G51" s="244">
        <v>651</v>
      </c>
      <c r="H51" s="261">
        <v>657</v>
      </c>
      <c r="I51" s="167"/>
      <c r="J51" s="155">
        <f t="shared" si="20"/>
        <v>1</v>
      </c>
      <c r="K51" s="240">
        <v>24</v>
      </c>
      <c r="L51" s="182">
        <v>24</v>
      </c>
      <c r="M51" s="155"/>
      <c r="N51" s="157">
        <f t="shared" si="21"/>
        <v>1</v>
      </c>
      <c r="O51" s="261">
        <v>599</v>
      </c>
      <c r="P51" s="261">
        <v>63</v>
      </c>
      <c r="Q51" s="157">
        <f t="shared" si="22"/>
        <v>0</v>
      </c>
      <c r="R51" s="261">
        <v>175</v>
      </c>
      <c r="S51" s="158">
        <f t="shared" si="23"/>
        <v>1</v>
      </c>
      <c r="T51" s="263">
        <v>744</v>
      </c>
      <c r="U51" s="261">
        <v>785</v>
      </c>
      <c r="V51" s="159">
        <f t="shared" si="24"/>
        <v>1.0551075268817205</v>
      </c>
      <c r="W51" s="152">
        <f t="shared" si="25"/>
        <v>2</v>
      </c>
      <c r="X51" s="155">
        <f t="shared" si="26"/>
        <v>6</v>
      </c>
      <c r="Y51" s="261">
        <v>30</v>
      </c>
      <c r="Z51" s="160">
        <f t="shared" si="27"/>
        <v>0</v>
      </c>
      <c r="AA51" s="261">
        <v>29</v>
      </c>
      <c r="AB51" s="160">
        <f t="shared" si="28"/>
        <v>0</v>
      </c>
      <c r="AC51" s="261">
        <v>6023</v>
      </c>
      <c r="AD51" s="161">
        <f t="shared" si="29"/>
        <v>0.7051867462826368</v>
      </c>
      <c r="AE51" s="157">
        <f t="shared" si="30"/>
        <v>0</v>
      </c>
      <c r="AF51" s="261">
        <v>3972</v>
      </c>
      <c r="AG51" s="168"/>
      <c r="AH51" s="155">
        <f t="shared" si="31"/>
        <v>1</v>
      </c>
      <c r="AI51" s="182">
        <v>100</v>
      </c>
      <c r="AJ51" s="160">
        <f t="shared" si="32"/>
        <v>1</v>
      </c>
      <c r="AK51" s="163">
        <f t="shared" si="33"/>
        <v>2</v>
      </c>
      <c r="AL51" s="261">
        <v>168</v>
      </c>
      <c r="AM51" s="164">
        <f t="shared" si="34"/>
        <v>0.2557077625570776</v>
      </c>
      <c r="AN51" s="160">
        <f t="shared" si="35"/>
        <v>0</v>
      </c>
      <c r="AO51" s="163">
        <f t="shared" si="36"/>
        <v>8</v>
      </c>
      <c r="AP51" s="165">
        <f t="shared" si="37"/>
        <v>0.4705882352941177</v>
      </c>
      <c r="AQ51" s="245" t="s">
        <v>42</v>
      </c>
      <c r="AR51" s="124"/>
      <c r="AS51" s="271"/>
      <c r="AT51" s="271"/>
      <c r="AU51" s="271"/>
      <c r="AV51" s="271"/>
      <c r="AW51" s="271"/>
      <c r="AX51" s="271"/>
      <c r="AY51" s="271"/>
    </row>
    <row r="52" spans="1:51" s="127" customFormat="1" ht="15" customHeight="1">
      <c r="A52" s="152"/>
      <c r="B52" s="260" t="s">
        <v>106</v>
      </c>
      <c r="C52" s="241">
        <v>54</v>
      </c>
      <c r="D52" s="261">
        <v>76</v>
      </c>
      <c r="E52" s="272"/>
      <c r="F52" s="155">
        <f t="shared" si="19"/>
        <v>0</v>
      </c>
      <c r="G52" s="246">
        <v>1354</v>
      </c>
      <c r="H52" s="261">
        <v>1376</v>
      </c>
      <c r="I52" s="152"/>
      <c r="J52" s="155">
        <f t="shared" si="20"/>
        <v>1</v>
      </c>
      <c r="K52" s="248">
        <v>43</v>
      </c>
      <c r="L52" s="182">
        <v>43</v>
      </c>
      <c r="M52" s="152"/>
      <c r="N52" s="157">
        <f t="shared" si="21"/>
        <v>1</v>
      </c>
      <c r="O52" s="261">
        <v>2458</v>
      </c>
      <c r="P52" s="261">
        <v>100</v>
      </c>
      <c r="Q52" s="157">
        <f t="shared" si="22"/>
        <v>2</v>
      </c>
      <c r="R52" s="261">
        <v>143</v>
      </c>
      <c r="S52" s="158">
        <f t="shared" si="23"/>
        <v>0</v>
      </c>
      <c r="T52" s="263">
        <v>1333</v>
      </c>
      <c r="U52" s="261">
        <v>1020</v>
      </c>
      <c r="V52" s="159">
        <f t="shared" si="24"/>
        <v>0.7651912978244562</v>
      </c>
      <c r="W52" s="152">
        <f t="shared" si="25"/>
        <v>1</v>
      </c>
      <c r="X52" s="155">
        <f t="shared" si="26"/>
        <v>5</v>
      </c>
      <c r="Y52" s="261">
        <v>15</v>
      </c>
      <c r="Z52" s="160">
        <f t="shared" si="27"/>
        <v>0</v>
      </c>
      <c r="AA52" s="261">
        <v>8</v>
      </c>
      <c r="AB52" s="160">
        <f t="shared" si="28"/>
        <v>0</v>
      </c>
      <c r="AC52" s="261">
        <v>13263</v>
      </c>
      <c r="AD52" s="161">
        <f t="shared" si="29"/>
        <v>0.7414467799642218</v>
      </c>
      <c r="AE52" s="157">
        <f t="shared" si="30"/>
        <v>0</v>
      </c>
      <c r="AF52" s="261">
        <v>3231</v>
      </c>
      <c r="AG52" s="152"/>
      <c r="AH52" s="155">
        <f t="shared" si="31"/>
        <v>0</v>
      </c>
      <c r="AI52" s="182">
        <v>100</v>
      </c>
      <c r="AJ52" s="160">
        <f t="shared" si="32"/>
        <v>1</v>
      </c>
      <c r="AK52" s="163">
        <f t="shared" si="33"/>
        <v>1</v>
      </c>
      <c r="AL52" s="261">
        <v>164</v>
      </c>
      <c r="AM52" s="164">
        <f t="shared" si="34"/>
        <v>0.11918604651162791</v>
      </c>
      <c r="AN52" s="160">
        <f t="shared" si="35"/>
        <v>0</v>
      </c>
      <c r="AO52" s="163">
        <f t="shared" si="36"/>
        <v>6</v>
      </c>
      <c r="AP52" s="165">
        <f t="shared" si="37"/>
        <v>0.35294117647058826</v>
      </c>
      <c r="AQ52" s="245" t="s">
        <v>125</v>
      </c>
      <c r="AR52" s="124"/>
      <c r="AS52" s="128"/>
      <c r="AT52" s="128"/>
      <c r="AU52" s="128"/>
      <c r="AV52" s="128"/>
      <c r="AW52" s="128"/>
      <c r="AX52" s="128"/>
      <c r="AY52" s="128"/>
    </row>
    <row r="53" spans="1:51" s="127" customFormat="1" ht="14.25" customHeight="1">
      <c r="A53" s="152"/>
      <c r="B53" s="260" t="s">
        <v>136</v>
      </c>
      <c r="C53" s="241">
        <v>42</v>
      </c>
      <c r="D53" s="261">
        <v>54</v>
      </c>
      <c r="E53" s="154"/>
      <c r="F53" s="155">
        <f t="shared" si="19"/>
        <v>1</v>
      </c>
      <c r="G53" s="246">
        <v>857</v>
      </c>
      <c r="H53" s="261">
        <v>846</v>
      </c>
      <c r="I53" s="154"/>
      <c r="J53" s="155">
        <f t="shared" si="20"/>
        <v>1</v>
      </c>
      <c r="K53" s="248">
        <v>32</v>
      </c>
      <c r="L53" s="182">
        <v>32</v>
      </c>
      <c r="M53" s="154"/>
      <c r="N53" s="157">
        <f t="shared" si="21"/>
        <v>1</v>
      </c>
      <c r="O53" s="261">
        <v>489</v>
      </c>
      <c r="P53" s="261">
        <v>36</v>
      </c>
      <c r="Q53" s="157">
        <f t="shared" si="22"/>
        <v>0</v>
      </c>
      <c r="R53" s="261">
        <v>72</v>
      </c>
      <c r="S53" s="158">
        <f t="shared" si="23"/>
        <v>0</v>
      </c>
      <c r="T53" s="263">
        <v>992</v>
      </c>
      <c r="U53" s="261">
        <v>1200</v>
      </c>
      <c r="V53" s="159">
        <f t="shared" si="24"/>
        <v>1.2096774193548387</v>
      </c>
      <c r="W53" s="152">
        <f t="shared" si="25"/>
        <v>2</v>
      </c>
      <c r="X53" s="155">
        <f t="shared" si="26"/>
        <v>5</v>
      </c>
      <c r="Y53" s="261">
        <v>9</v>
      </c>
      <c r="Z53" s="160">
        <f t="shared" si="27"/>
        <v>0</v>
      </c>
      <c r="AA53" s="261">
        <v>13</v>
      </c>
      <c r="AB53" s="160">
        <f t="shared" si="28"/>
        <v>0</v>
      </c>
      <c r="AC53" s="261">
        <v>4777</v>
      </c>
      <c r="AD53" s="161">
        <f t="shared" si="29"/>
        <v>0.4343517003091471</v>
      </c>
      <c r="AE53" s="157">
        <f t="shared" si="30"/>
        <v>0</v>
      </c>
      <c r="AF53" s="261">
        <v>1422</v>
      </c>
      <c r="AG53" s="162"/>
      <c r="AH53" s="155">
        <f t="shared" si="31"/>
        <v>0</v>
      </c>
      <c r="AI53" s="182">
        <v>100</v>
      </c>
      <c r="AJ53" s="160">
        <f t="shared" si="32"/>
        <v>1</v>
      </c>
      <c r="AK53" s="163">
        <f t="shared" si="33"/>
        <v>1</v>
      </c>
      <c r="AL53" s="261">
        <v>91</v>
      </c>
      <c r="AM53" s="164">
        <f t="shared" si="34"/>
        <v>0.10756501182033097</v>
      </c>
      <c r="AN53" s="160">
        <f t="shared" si="35"/>
        <v>0</v>
      </c>
      <c r="AO53" s="163">
        <f t="shared" si="36"/>
        <v>6</v>
      </c>
      <c r="AP53" s="165">
        <f t="shared" si="37"/>
        <v>0.35294117647058826</v>
      </c>
      <c r="AQ53" s="245" t="s">
        <v>125</v>
      </c>
      <c r="AR53" s="124"/>
      <c r="AS53" s="132"/>
      <c r="AT53" s="132"/>
      <c r="AU53" s="132"/>
      <c r="AV53" s="132"/>
      <c r="AW53" s="132"/>
      <c r="AX53" s="132"/>
      <c r="AY53" s="132"/>
    </row>
    <row r="54" spans="1:51" s="127" customFormat="1" ht="14.25" customHeight="1">
      <c r="A54" s="152"/>
      <c r="B54" s="260" t="s">
        <v>67</v>
      </c>
      <c r="C54" s="241">
        <v>87</v>
      </c>
      <c r="D54" s="261">
        <v>94</v>
      </c>
      <c r="E54" s="169"/>
      <c r="F54" s="155">
        <f t="shared" si="19"/>
        <v>1</v>
      </c>
      <c r="G54" s="244">
        <v>1800</v>
      </c>
      <c r="H54" s="261">
        <v>1800</v>
      </c>
      <c r="I54" s="170"/>
      <c r="J54" s="155">
        <f t="shared" si="20"/>
        <v>1</v>
      </c>
      <c r="K54" s="240">
        <v>54</v>
      </c>
      <c r="L54" s="182">
        <v>54</v>
      </c>
      <c r="M54" s="155"/>
      <c r="N54" s="157">
        <f t="shared" si="21"/>
        <v>1</v>
      </c>
      <c r="O54" s="261">
        <v>1444</v>
      </c>
      <c r="P54" s="261">
        <v>85</v>
      </c>
      <c r="Q54" s="157">
        <f t="shared" si="22"/>
        <v>1</v>
      </c>
      <c r="R54" s="261">
        <v>301</v>
      </c>
      <c r="S54" s="158">
        <f t="shared" si="23"/>
        <v>1</v>
      </c>
      <c r="T54" s="273">
        <v>1674</v>
      </c>
      <c r="U54" s="261">
        <v>1912</v>
      </c>
      <c r="V54" s="159">
        <f t="shared" si="24"/>
        <v>1.1421744324970131</v>
      </c>
      <c r="W54" s="152">
        <f t="shared" si="25"/>
        <v>2</v>
      </c>
      <c r="X54" s="155">
        <f t="shared" si="26"/>
        <v>7</v>
      </c>
      <c r="Y54" s="261">
        <v>54</v>
      </c>
      <c r="Z54" s="160">
        <f t="shared" si="27"/>
        <v>0</v>
      </c>
      <c r="AA54" s="261">
        <v>34</v>
      </c>
      <c r="AB54" s="160">
        <f t="shared" si="28"/>
        <v>0</v>
      </c>
      <c r="AC54" s="261">
        <v>33163</v>
      </c>
      <c r="AD54" s="161">
        <f t="shared" si="29"/>
        <v>1.4172222222222222</v>
      </c>
      <c r="AE54" s="157">
        <f t="shared" si="30"/>
        <v>1</v>
      </c>
      <c r="AF54" s="261">
        <v>13652</v>
      </c>
      <c r="AG54" s="162"/>
      <c r="AH54" s="155">
        <f t="shared" si="31"/>
        <v>1</v>
      </c>
      <c r="AI54" s="182">
        <v>100</v>
      </c>
      <c r="AJ54" s="160">
        <f t="shared" si="32"/>
        <v>1</v>
      </c>
      <c r="AK54" s="163">
        <f t="shared" si="33"/>
        <v>3</v>
      </c>
      <c r="AL54" s="261">
        <v>1536</v>
      </c>
      <c r="AM54" s="164">
        <f t="shared" si="34"/>
        <v>0.8533333333333334</v>
      </c>
      <c r="AN54" s="160">
        <f t="shared" si="35"/>
        <v>2</v>
      </c>
      <c r="AO54" s="163">
        <f t="shared" si="36"/>
        <v>12</v>
      </c>
      <c r="AP54" s="165">
        <f t="shared" si="37"/>
        <v>0.7058823529411765</v>
      </c>
      <c r="AQ54" s="245" t="s">
        <v>42</v>
      </c>
      <c r="AR54" s="124"/>
      <c r="AS54" s="125"/>
      <c r="AT54" s="125"/>
      <c r="AU54" s="125"/>
      <c r="AV54" s="125"/>
      <c r="AW54" s="125"/>
      <c r="AX54" s="125"/>
      <c r="AY54" s="125"/>
    </row>
    <row r="55" spans="1:51" s="127" customFormat="1" ht="15" customHeight="1">
      <c r="A55" s="152"/>
      <c r="B55" s="260" t="s">
        <v>98</v>
      </c>
      <c r="C55" s="241">
        <v>52</v>
      </c>
      <c r="D55" s="261">
        <v>77</v>
      </c>
      <c r="E55" s="174"/>
      <c r="F55" s="155">
        <f t="shared" si="19"/>
        <v>0</v>
      </c>
      <c r="G55" s="265">
        <v>1102</v>
      </c>
      <c r="H55" s="261">
        <v>1101</v>
      </c>
      <c r="I55" s="174"/>
      <c r="J55" s="155">
        <f t="shared" si="20"/>
        <v>1</v>
      </c>
      <c r="K55" s="266">
        <v>45</v>
      </c>
      <c r="L55" s="182">
        <v>45</v>
      </c>
      <c r="M55" s="174"/>
      <c r="N55" s="157">
        <f t="shared" si="21"/>
        <v>1</v>
      </c>
      <c r="O55" s="261">
        <v>1296</v>
      </c>
      <c r="P55" s="261">
        <v>67</v>
      </c>
      <c r="Q55" s="157">
        <f t="shared" si="22"/>
        <v>0</v>
      </c>
      <c r="R55" s="261">
        <v>246</v>
      </c>
      <c r="S55" s="158">
        <f t="shared" si="23"/>
        <v>1</v>
      </c>
      <c r="T55" s="267">
        <v>1395</v>
      </c>
      <c r="U55" s="261">
        <v>1626</v>
      </c>
      <c r="V55" s="159">
        <f t="shared" si="24"/>
        <v>1.1655913978494623</v>
      </c>
      <c r="W55" s="152">
        <f t="shared" si="25"/>
        <v>2</v>
      </c>
      <c r="X55" s="155">
        <f t="shared" si="26"/>
        <v>5</v>
      </c>
      <c r="Y55" s="261">
        <v>26</v>
      </c>
      <c r="Z55" s="160">
        <f t="shared" si="27"/>
        <v>0</v>
      </c>
      <c r="AA55" s="261">
        <v>21</v>
      </c>
      <c r="AB55" s="160">
        <f t="shared" si="28"/>
        <v>0</v>
      </c>
      <c r="AC55" s="261">
        <v>5149</v>
      </c>
      <c r="AD55" s="161">
        <f t="shared" si="29"/>
        <v>0.35974289107804097</v>
      </c>
      <c r="AE55" s="157">
        <f t="shared" si="30"/>
        <v>0</v>
      </c>
      <c r="AF55" s="261">
        <v>2831</v>
      </c>
      <c r="AG55" s="168"/>
      <c r="AH55" s="155">
        <f t="shared" si="31"/>
        <v>0</v>
      </c>
      <c r="AI55" s="182">
        <v>100</v>
      </c>
      <c r="AJ55" s="160">
        <f t="shared" si="32"/>
        <v>1</v>
      </c>
      <c r="AK55" s="163">
        <f t="shared" si="33"/>
        <v>1</v>
      </c>
      <c r="AL55" s="261">
        <v>89</v>
      </c>
      <c r="AM55" s="164">
        <f t="shared" si="34"/>
        <v>0.08083560399636694</v>
      </c>
      <c r="AN55" s="160">
        <f t="shared" si="35"/>
        <v>0</v>
      </c>
      <c r="AO55" s="163">
        <f t="shared" si="36"/>
        <v>6</v>
      </c>
      <c r="AP55" s="165">
        <f t="shared" si="37"/>
        <v>0.35294117647058826</v>
      </c>
      <c r="AQ55" s="245" t="s">
        <v>124</v>
      </c>
      <c r="AR55" s="124"/>
      <c r="AS55" s="271"/>
      <c r="AT55" s="271"/>
      <c r="AU55" s="271"/>
      <c r="AV55" s="271"/>
      <c r="AW55" s="271"/>
      <c r="AX55" s="271"/>
      <c r="AY55" s="271"/>
    </row>
    <row r="56" spans="1:44" s="128" customFormat="1" ht="15" customHeight="1">
      <c r="A56" s="152"/>
      <c r="B56" s="260" t="s">
        <v>107</v>
      </c>
      <c r="C56" s="241">
        <v>66</v>
      </c>
      <c r="D56" s="261">
        <v>73</v>
      </c>
      <c r="E56" s="169"/>
      <c r="F56" s="155">
        <f t="shared" si="19"/>
        <v>1</v>
      </c>
      <c r="G56" s="242">
        <v>1560</v>
      </c>
      <c r="H56" s="261">
        <v>1559</v>
      </c>
      <c r="I56" s="170"/>
      <c r="J56" s="155">
        <f t="shared" si="20"/>
        <v>1</v>
      </c>
      <c r="K56" s="243">
        <v>50</v>
      </c>
      <c r="L56" s="182">
        <v>50</v>
      </c>
      <c r="M56" s="155"/>
      <c r="N56" s="157">
        <f t="shared" si="21"/>
        <v>1</v>
      </c>
      <c r="O56" s="261">
        <v>2783</v>
      </c>
      <c r="P56" s="261">
        <v>98</v>
      </c>
      <c r="Q56" s="157">
        <f t="shared" si="22"/>
        <v>2</v>
      </c>
      <c r="R56" s="261">
        <v>264</v>
      </c>
      <c r="S56" s="158">
        <f t="shared" si="23"/>
        <v>1</v>
      </c>
      <c r="T56" s="263">
        <v>1550</v>
      </c>
      <c r="U56" s="261">
        <v>1851</v>
      </c>
      <c r="V56" s="159">
        <f t="shared" si="24"/>
        <v>1.1941935483870967</v>
      </c>
      <c r="W56" s="152">
        <f t="shared" si="25"/>
        <v>2</v>
      </c>
      <c r="X56" s="155">
        <f t="shared" si="26"/>
        <v>8</v>
      </c>
      <c r="Y56" s="261">
        <v>77</v>
      </c>
      <c r="Z56" s="160">
        <f t="shared" si="27"/>
        <v>1</v>
      </c>
      <c r="AA56" s="261">
        <v>36</v>
      </c>
      <c r="AB56" s="160">
        <f t="shared" si="28"/>
        <v>0</v>
      </c>
      <c r="AC56" s="261">
        <v>30462</v>
      </c>
      <c r="AD56" s="161">
        <f t="shared" si="29"/>
        <v>1.5030344895643164</v>
      </c>
      <c r="AE56" s="157">
        <f t="shared" si="30"/>
        <v>1</v>
      </c>
      <c r="AF56" s="261">
        <v>6033</v>
      </c>
      <c r="AG56" s="162"/>
      <c r="AH56" s="155">
        <f t="shared" si="31"/>
        <v>1</v>
      </c>
      <c r="AI56" s="182">
        <v>100</v>
      </c>
      <c r="AJ56" s="160">
        <f t="shared" si="32"/>
        <v>1</v>
      </c>
      <c r="AK56" s="163">
        <f t="shared" si="33"/>
        <v>4</v>
      </c>
      <c r="AL56" s="261">
        <v>1851</v>
      </c>
      <c r="AM56" s="164">
        <f t="shared" si="34"/>
        <v>1.187299550994227</v>
      </c>
      <c r="AN56" s="160">
        <f t="shared" si="35"/>
        <v>2</v>
      </c>
      <c r="AO56" s="163">
        <f t="shared" si="36"/>
        <v>14</v>
      </c>
      <c r="AP56" s="165">
        <f t="shared" si="37"/>
        <v>0.823529411764706</v>
      </c>
      <c r="AQ56" s="245" t="s">
        <v>125</v>
      </c>
      <c r="AR56" s="124"/>
    </row>
    <row r="57" spans="1:51" s="128" customFormat="1" ht="15" customHeight="1">
      <c r="A57" s="152"/>
      <c r="B57" s="260" t="s">
        <v>108</v>
      </c>
      <c r="C57" s="241">
        <v>31</v>
      </c>
      <c r="D57" s="261">
        <v>43</v>
      </c>
      <c r="E57" s="174"/>
      <c r="F57" s="155">
        <f t="shared" si="19"/>
        <v>1</v>
      </c>
      <c r="G57" s="242">
        <v>698</v>
      </c>
      <c r="H57" s="261">
        <v>695</v>
      </c>
      <c r="I57" s="174"/>
      <c r="J57" s="155">
        <f t="shared" si="20"/>
        <v>1</v>
      </c>
      <c r="K57" s="243">
        <v>25</v>
      </c>
      <c r="L57" s="182">
        <v>25</v>
      </c>
      <c r="M57" s="174"/>
      <c r="N57" s="157">
        <f t="shared" si="21"/>
        <v>1</v>
      </c>
      <c r="O57" s="261">
        <v>1109</v>
      </c>
      <c r="P57" s="261">
        <v>94</v>
      </c>
      <c r="Q57" s="157">
        <f t="shared" si="22"/>
        <v>2</v>
      </c>
      <c r="R57" s="261">
        <v>131</v>
      </c>
      <c r="S57" s="158">
        <f t="shared" si="23"/>
        <v>0</v>
      </c>
      <c r="T57" s="263">
        <v>775</v>
      </c>
      <c r="U57" s="261">
        <v>844</v>
      </c>
      <c r="V57" s="159">
        <f t="shared" si="24"/>
        <v>1.0890322580645162</v>
      </c>
      <c r="W57" s="152">
        <f t="shared" si="25"/>
        <v>2</v>
      </c>
      <c r="X57" s="155">
        <f t="shared" si="26"/>
        <v>7</v>
      </c>
      <c r="Y57" s="261">
        <v>32</v>
      </c>
      <c r="Z57" s="160">
        <f t="shared" si="27"/>
        <v>0</v>
      </c>
      <c r="AA57" s="261">
        <v>30</v>
      </c>
      <c r="AB57" s="160">
        <f t="shared" si="28"/>
        <v>0</v>
      </c>
      <c r="AC57" s="261">
        <v>7083</v>
      </c>
      <c r="AD57" s="161">
        <f t="shared" si="29"/>
        <v>0.7839513004980632</v>
      </c>
      <c r="AE57" s="157">
        <f t="shared" si="30"/>
        <v>0</v>
      </c>
      <c r="AF57" s="261">
        <v>1239</v>
      </c>
      <c r="AG57" s="168"/>
      <c r="AH57" s="155">
        <f t="shared" si="31"/>
        <v>0</v>
      </c>
      <c r="AI57" s="182">
        <v>100</v>
      </c>
      <c r="AJ57" s="160">
        <f t="shared" si="32"/>
        <v>1</v>
      </c>
      <c r="AK57" s="163">
        <f t="shared" si="33"/>
        <v>1</v>
      </c>
      <c r="AL57" s="261">
        <v>83</v>
      </c>
      <c r="AM57" s="164">
        <f t="shared" si="34"/>
        <v>0.11942446043165468</v>
      </c>
      <c r="AN57" s="160">
        <f t="shared" si="35"/>
        <v>0</v>
      </c>
      <c r="AO57" s="163">
        <f t="shared" si="36"/>
        <v>8</v>
      </c>
      <c r="AP57" s="165">
        <f t="shared" si="37"/>
        <v>0.4705882352941177</v>
      </c>
      <c r="AQ57" s="245" t="s">
        <v>125</v>
      </c>
      <c r="AR57" s="124"/>
      <c r="AS57" s="132"/>
      <c r="AT57" s="132"/>
      <c r="AU57" s="132"/>
      <c r="AV57" s="132"/>
      <c r="AW57" s="132"/>
      <c r="AX57" s="132"/>
      <c r="AY57" s="132"/>
    </row>
    <row r="58" spans="1:51" s="277" customFormat="1" ht="15" customHeight="1">
      <c r="A58" s="152"/>
      <c r="B58" s="260" t="s">
        <v>56</v>
      </c>
      <c r="C58" s="241">
        <v>44</v>
      </c>
      <c r="D58" s="261">
        <v>52</v>
      </c>
      <c r="E58" s="169"/>
      <c r="F58" s="155">
        <f t="shared" si="19"/>
        <v>1</v>
      </c>
      <c r="G58" s="274">
        <v>951</v>
      </c>
      <c r="H58" s="261">
        <v>946</v>
      </c>
      <c r="I58" s="170"/>
      <c r="J58" s="155">
        <f t="shared" si="20"/>
        <v>1</v>
      </c>
      <c r="K58" s="275">
        <v>34</v>
      </c>
      <c r="L58" s="182">
        <v>34</v>
      </c>
      <c r="M58" s="152"/>
      <c r="N58" s="157">
        <f t="shared" si="21"/>
        <v>1</v>
      </c>
      <c r="O58" s="261">
        <v>1440</v>
      </c>
      <c r="P58" s="261">
        <v>84</v>
      </c>
      <c r="Q58" s="157">
        <f t="shared" si="22"/>
        <v>1</v>
      </c>
      <c r="R58" s="261">
        <v>171</v>
      </c>
      <c r="S58" s="158">
        <f t="shared" si="23"/>
        <v>1</v>
      </c>
      <c r="T58" s="276">
        <v>1054</v>
      </c>
      <c r="U58" s="261">
        <v>1243</v>
      </c>
      <c r="V58" s="159">
        <f t="shared" si="24"/>
        <v>1.1793168880455407</v>
      </c>
      <c r="W58" s="152">
        <f t="shared" si="25"/>
        <v>2</v>
      </c>
      <c r="X58" s="155">
        <f t="shared" si="26"/>
        <v>7</v>
      </c>
      <c r="Y58" s="261">
        <v>31</v>
      </c>
      <c r="Z58" s="160">
        <f t="shared" si="27"/>
        <v>0</v>
      </c>
      <c r="AA58" s="261">
        <v>8</v>
      </c>
      <c r="AB58" s="160">
        <f t="shared" si="28"/>
        <v>0</v>
      </c>
      <c r="AC58" s="261">
        <v>9380</v>
      </c>
      <c r="AD58" s="161">
        <f t="shared" si="29"/>
        <v>0.7627256464465767</v>
      </c>
      <c r="AE58" s="157">
        <f t="shared" si="30"/>
        <v>0</v>
      </c>
      <c r="AF58" s="261">
        <v>2279</v>
      </c>
      <c r="AG58" s="162"/>
      <c r="AH58" s="155">
        <f t="shared" si="31"/>
        <v>0</v>
      </c>
      <c r="AI58" s="182">
        <v>100</v>
      </c>
      <c r="AJ58" s="160">
        <f t="shared" si="32"/>
        <v>1</v>
      </c>
      <c r="AK58" s="163">
        <f t="shared" si="33"/>
        <v>1</v>
      </c>
      <c r="AL58" s="261">
        <v>421</v>
      </c>
      <c r="AM58" s="164">
        <f t="shared" si="34"/>
        <v>0.4450317124735729</v>
      </c>
      <c r="AN58" s="160">
        <f t="shared" si="35"/>
        <v>0</v>
      </c>
      <c r="AO58" s="163">
        <f t="shared" si="36"/>
        <v>8</v>
      </c>
      <c r="AP58" s="165">
        <f t="shared" si="37"/>
        <v>0.4705882352941177</v>
      </c>
      <c r="AQ58" s="245" t="s">
        <v>41</v>
      </c>
      <c r="AR58" s="124"/>
      <c r="AS58" s="125"/>
      <c r="AT58" s="125"/>
      <c r="AU58" s="125"/>
      <c r="AV58" s="125"/>
      <c r="AW58" s="125"/>
      <c r="AX58" s="125"/>
      <c r="AY58" s="125"/>
    </row>
    <row r="59" spans="1:44" s="128" customFormat="1" ht="15" customHeight="1">
      <c r="A59" s="152"/>
      <c r="B59" s="260" t="s">
        <v>109</v>
      </c>
      <c r="C59" s="241">
        <v>50</v>
      </c>
      <c r="D59" s="261">
        <v>62</v>
      </c>
      <c r="E59" s="175"/>
      <c r="F59" s="155">
        <f t="shared" si="19"/>
        <v>1</v>
      </c>
      <c r="G59" s="244">
        <v>1095</v>
      </c>
      <c r="H59" s="261">
        <v>1094</v>
      </c>
      <c r="I59" s="175"/>
      <c r="J59" s="155">
        <f t="shared" si="20"/>
        <v>1</v>
      </c>
      <c r="K59" s="240">
        <v>38</v>
      </c>
      <c r="L59" s="182">
        <v>38</v>
      </c>
      <c r="M59" s="155"/>
      <c r="N59" s="157">
        <f t="shared" si="21"/>
        <v>1</v>
      </c>
      <c r="O59" s="261">
        <v>953</v>
      </c>
      <c r="P59" s="261">
        <v>92</v>
      </c>
      <c r="Q59" s="157">
        <f t="shared" si="22"/>
        <v>2</v>
      </c>
      <c r="R59" s="261">
        <v>254</v>
      </c>
      <c r="S59" s="158">
        <f t="shared" si="23"/>
        <v>1</v>
      </c>
      <c r="T59" s="263">
        <v>1178</v>
      </c>
      <c r="U59" s="261">
        <v>1408</v>
      </c>
      <c r="V59" s="159">
        <f t="shared" si="24"/>
        <v>1.195246179966044</v>
      </c>
      <c r="W59" s="152">
        <f t="shared" si="25"/>
        <v>2</v>
      </c>
      <c r="X59" s="155">
        <f t="shared" si="26"/>
        <v>8</v>
      </c>
      <c r="Y59" s="261">
        <v>38</v>
      </c>
      <c r="Z59" s="160">
        <f t="shared" si="27"/>
        <v>0</v>
      </c>
      <c r="AA59" s="261">
        <v>22</v>
      </c>
      <c r="AB59" s="160">
        <f t="shared" si="28"/>
        <v>0</v>
      </c>
      <c r="AC59" s="261">
        <v>12085</v>
      </c>
      <c r="AD59" s="161">
        <f t="shared" si="29"/>
        <v>0.849739839684995</v>
      </c>
      <c r="AE59" s="157">
        <f t="shared" si="30"/>
        <v>0</v>
      </c>
      <c r="AF59" s="261">
        <v>2764</v>
      </c>
      <c r="AG59" s="168"/>
      <c r="AH59" s="155">
        <f t="shared" si="31"/>
        <v>0</v>
      </c>
      <c r="AI59" s="182">
        <v>100</v>
      </c>
      <c r="AJ59" s="160">
        <f t="shared" si="32"/>
        <v>1</v>
      </c>
      <c r="AK59" s="163">
        <f t="shared" si="33"/>
        <v>1</v>
      </c>
      <c r="AL59" s="261">
        <v>205</v>
      </c>
      <c r="AM59" s="164">
        <f t="shared" si="34"/>
        <v>0.18738574040219377</v>
      </c>
      <c r="AN59" s="160">
        <f t="shared" si="35"/>
        <v>0</v>
      </c>
      <c r="AO59" s="163">
        <f t="shared" si="36"/>
        <v>9</v>
      </c>
      <c r="AP59" s="165">
        <f t="shared" si="37"/>
        <v>0.5294117647058824</v>
      </c>
      <c r="AQ59" s="245" t="s">
        <v>125</v>
      </c>
      <c r="AR59" s="278"/>
    </row>
    <row r="60" spans="1:51" s="128" customFormat="1" ht="17.25" customHeight="1">
      <c r="A60" s="152"/>
      <c r="B60" s="260" t="s">
        <v>137</v>
      </c>
      <c r="C60" s="241">
        <v>32</v>
      </c>
      <c r="D60" s="261">
        <v>42</v>
      </c>
      <c r="E60" s="154"/>
      <c r="F60" s="155">
        <f t="shared" si="19"/>
        <v>1</v>
      </c>
      <c r="G60" s="249">
        <v>630</v>
      </c>
      <c r="H60" s="261">
        <v>594</v>
      </c>
      <c r="I60" s="154"/>
      <c r="J60" s="155">
        <f t="shared" si="20"/>
        <v>1</v>
      </c>
      <c r="K60" s="250">
        <v>24</v>
      </c>
      <c r="L60" s="182">
        <v>24</v>
      </c>
      <c r="M60" s="154"/>
      <c r="N60" s="157">
        <f t="shared" si="21"/>
        <v>1</v>
      </c>
      <c r="O60" s="261">
        <v>1082</v>
      </c>
      <c r="P60" s="261">
        <v>100</v>
      </c>
      <c r="Q60" s="157">
        <f t="shared" si="22"/>
        <v>2</v>
      </c>
      <c r="R60" s="261">
        <v>204</v>
      </c>
      <c r="S60" s="158">
        <f t="shared" si="23"/>
        <v>1</v>
      </c>
      <c r="T60" s="263">
        <v>744</v>
      </c>
      <c r="U60" s="261">
        <v>884</v>
      </c>
      <c r="V60" s="159">
        <f t="shared" si="24"/>
        <v>1.1881720430107527</v>
      </c>
      <c r="W60" s="152">
        <f t="shared" si="25"/>
        <v>2</v>
      </c>
      <c r="X60" s="155">
        <f t="shared" si="26"/>
        <v>8</v>
      </c>
      <c r="Y60" s="261">
        <v>28</v>
      </c>
      <c r="Z60" s="160">
        <f t="shared" si="27"/>
        <v>0</v>
      </c>
      <c r="AA60" s="261">
        <v>23</v>
      </c>
      <c r="AB60" s="160">
        <f t="shared" si="28"/>
        <v>0</v>
      </c>
      <c r="AC60" s="261">
        <v>8562</v>
      </c>
      <c r="AD60" s="161">
        <f t="shared" si="29"/>
        <v>1.1087801087801088</v>
      </c>
      <c r="AE60" s="157">
        <f t="shared" si="30"/>
        <v>0</v>
      </c>
      <c r="AF60" s="261">
        <v>3281</v>
      </c>
      <c r="AG60" s="162"/>
      <c r="AH60" s="155">
        <f t="shared" si="31"/>
        <v>1</v>
      </c>
      <c r="AI60" s="182">
        <v>100</v>
      </c>
      <c r="AJ60" s="160">
        <f t="shared" si="32"/>
        <v>1</v>
      </c>
      <c r="AK60" s="163">
        <f t="shared" si="33"/>
        <v>2</v>
      </c>
      <c r="AL60" s="261">
        <v>44</v>
      </c>
      <c r="AM60" s="164">
        <f t="shared" si="34"/>
        <v>0.07407407407407407</v>
      </c>
      <c r="AN60" s="160">
        <f t="shared" si="35"/>
        <v>0</v>
      </c>
      <c r="AO60" s="163">
        <f t="shared" si="36"/>
        <v>10</v>
      </c>
      <c r="AP60" s="165">
        <f t="shared" si="37"/>
        <v>0.5882352941176471</v>
      </c>
      <c r="AQ60" s="245" t="s">
        <v>125</v>
      </c>
      <c r="AR60" s="278"/>
      <c r="AS60" s="127"/>
      <c r="AT60" s="127"/>
      <c r="AU60" s="127"/>
      <c r="AV60" s="127"/>
      <c r="AW60" s="127"/>
      <c r="AX60" s="127"/>
      <c r="AY60" s="127"/>
    </row>
    <row r="61" spans="1:51" s="128" customFormat="1" ht="15" customHeight="1">
      <c r="A61" s="152"/>
      <c r="B61" s="260" t="s">
        <v>110</v>
      </c>
      <c r="C61" s="241">
        <v>34</v>
      </c>
      <c r="D61" s="261">
        <v>42</v>
      </c>
      <c r="E61" s="154"/>
      <c r="F61" s="155">
        <f t="shared" si="19"/>
        <v>1</v>
      </c>
      <c r="G61" s="244">
        <v>724</v>
      </c>
      <c r="H61" s="261">
        <v>718</v>
      </c>
      <c r="I61" s="154"/>
      <c r="J61" s="155">
        <f t="shared" si="20"/>
        <v>1</v>
      </c>
      <c r="K61" s="240">
        <v>26</v>
      </c>
      <c r="L61" s="182">
        <v>26</v>
      </c>
      <c r="M61" s="154"/>
      <c r="N61" s="157">
        <f t="shared" si="21"/>
        <v>1</v>
      </c>
      <c r="O61" s="261">
        <v>1287</v>
      </c>
      <c r="P61" s="261">
        <v>100</v>
      </c>
      <c r="Q61" s="157">
        <f t="shared" si="22"/>
        <v>2</v>
      </c>
      <c r="R61" s="261">
        <v>159</v>
      </c>
      <c r="S61" s="158">
        <f t="shared" si="23"/>
        <v>1</v>
      </c>
      <c r="T61" s="263">
        <v>806</v>
      </c>
      <c r="U61" s="261">
        <v>886</v>
      </c>
      <c r="V61" s="159">
        <f t="shared" si="24"/>
        <v>1.099255583126551</v>
      </c>
      <c r="W61" s="152">
        <f t="shared" si="25"/>
        <v>2</v>
      </c>
      <c r="X61" s="155">
        <f t="shared" si="26"/>
        <v>8</v>
      </c>
      <c r="Y61" s="261">
        <v>20</v>
      </c>
      <c r="Z61" s="160">
        <f t="shared" si="27"/>
        <v>0</v>
      </c>
      <c r="AA61" s="261">
        <v>15</v>
      </c>
      <c r="AB61" s="160">
        <f t="shared" si="28"/>
        <v>0</v>
      </c>
      <c r="AC61" s="261">
        <v>8305</v>
      </c>
      <c r="AD61" s="161">
        <f t="shared" si="29"/>
        <v>0.8897578744375403</v>
      </c>
      <c r="AE61" s="157">
        <f t="shared" si="30"/>
        <v>0</v>
      </c>
      <c r="AF61" s="261">
        <v>3665</v>
      </c>
      <c r="AG61" s="162"/>
      <c r="AH61" s="155">
        <f t="shared" si="31"/>
        <v>1</v>
      </c>
      <c r="AI61" s="182">
        <v>100</v>
      </c>
      <c r="AJ61" s="160">
        <f t="shared" si="32"/>
        <v>1</v>
      </c>
      <c r="AK61" s="163">
        <f t="shared" si="33"/>
        <v>2</v>
      </c>
      <c r="AL61" s="261">
        <v>342</v>
      </c>
      <c r="AM61" s="164">
        <f t="shared" si="34"/>
        <v>0.4763231197771588</v>
      </c>
      <c r="AN61" s="160">
        <f t="shared" si="35"/>
        <v>0</v>
      </c>
      <c r="AO61" s="163">
        <f t="shared" si="36"/>
        <v>10</v>
      </c>
      <c r="AP61" s="165">
        <f t="shared" si="37"/>
        <v>0.5882352941176471</v>
      </c>
      <c r="AQ61" s="245" t="s">
        <v>125</v>
      </c>
      <c r="AR61" s="278"/>
      <c r="AS61" s="132"/>
      <c r="AT61" s="132"/>
      <c r="AU61" s="132"/>
      <c r="AV61" s="132"/>
      <c r="AW61" s="132"/>
      <c r="AX61" s="132"/>
      <c r="AY61" s="132"/>
    </row>
    <row r="62" spans="1:51" s="128" customFormat="1" ht="15" customHeight="1">
      <c r="A62" s="152"/>
      <c r="B62" s="260" t="s">
        <v>111</v>
      </c>
      <c r="C62" s="241">
        <v>47</v>
      </c>
      <c r="D62" s="261">
        <v>63</v>
      </c>
      <c r="E62" s="279"/>
      <c r="F62" s="155">
        <f t="shared" si="19"/>
        <v>1</v>
      </c>
      <c r="G62" s="244">
        <v>1114</v>
      </c>
      <c r="H62" s="261">
        <v>1117</v>
      </c>
      <c r="I62" s="279"/>
      <c r="J62" s="155">
        <f t="shared" si="20"/>
        <v>1</v>
      </c>
      <c r="K62" s="240">
        <v>35</v>
      </c>
      <c r="L62" s="182">
        <v>35</v>
      </c>
      <c r="M62" s="279"/>
      <c r="N62" s="157">
        <f t="shared" si="21"/>
        <v>1</v>
      </c>
      <c r="O62" s="261">
        <v>1710</v>
      </c>
      <c r="P62" s="261">
        <v>92</v>
      </c>
      <c r="Q62" s="157">
        <f t="shared" si="22"/>
        <v>2</v>
      </c>
      <c r="R62" s="261">
        <v>220</v>
      </c>
      <c r="S62" s="158">
        <f t="shared" si="23"/>
        <v>1</v>
      </c>
      <c r="T62" s="280">
        <v>1085</v>
      </c>
      <c r="U62" s="261">
        <v>1257</v>
      </c>
      <c r="V62" s="159">
        <f t="shared" si="24"/>
        <v>1.1585253456221198</v>
      </c>
      <c r="W62" s="152">
        <f t="shared" si="25"/>
        <v>2</v>
      </c>
      <c r="X62" s="155">
        <f t="shared" si="26"/>
        <v>8</v>
      </c>
      <c r="Y62" s="261">
        <v>70</v>
      </c>
      <c r="Z62" s="160">
        <f t="shared" si="27"/>
        <v>1</v>
      </c>
      <c r="AA62" s="261">
        <v>53</v>
      </c>
      <c r="AB62" s="160">
        <f t="shared" si="28"/>
        <v>2</v>
      </c>
      <c r="AC62" s="261">
        <v>19813</v>
      </c>
      <c r="AD62" s="161">
        <f t="shared" si="29"/>
        <v>1.3644377109014532</v>
      </c>
      <c r="AE62" s="157">
        <f t="shared" si="30"/>
        <v>1</v>
      </c>
      <c r="AF62" s="261">
        <v>4805</v>
      </c>
      <c r="AG62" s="279"/>
      <c r="AH62" s="155">
        <f t="shared" si="31"/>
        <v>1</v>
      </c>
      <c r="AI62" s="182">
        <v>100</v>
      </c>
      <c r="AJ62" s="160">
        <f t="shared" si="32"/>
        <v>1</v>
      </c>
      <c r="AK62" s="163">
        <f t="shared" si="33"/>
        <v>6</v>
      </c>
      <c r="AL62" s="261">
        <v>560</v>
      </c>
      <c r="AM62" s="164">
        <f t="shared" si="34"/>
        <v>0.5013428827215757</v>
      </c>
      <c r="AN62" s="160">
        <f t="shared" si="35"/>
        <v>1</v>
      </c>
      <c r="AO62" s="163">
        <f t="shared" si="36"/>
        <v>15</v>
      </c>
      <c r="AP62" s="165">
        <f t="shared" si="37"/>
        <v>0.8823529411764706</v>
      </c>
      <c r="AQ62" s="245" t="s">
        <v>125</v>
      </c>
      <c r="AR62" s="278"/>
      <c r="AS62" s="132"/>
      <c r="AT62" s="132"/>
      <c r="AU62" s="132"/>
      <c r="AV62" s="132"/>
      <c r="AW62" s="132"/>
      <c r="AX62" s="132"/>
      <c r="AY62" s="132"/>
    </row>
    <row r="63" spans="1:51" s="128" customFormat="1" ht="15" customHeight="1">
      <c r="A63" s="152"/>
      <c r="B63" s="260" t="s">
        <v>129</v>
      </c>
      <c r="C63" s="241">
        <v>68</v>
      </c>
      <c r="D63" s="261">
        <v>78</v>
      </c>
      <c r="E63" s="169"/>
      <c r="F63" s="155">
        <f t="shared" si="19"/>
        <v>1</v>
      </c>
      <c r="G63" s="244">
        <v>1366</v>
      </c>
      <c r="H63" s="261">
        <v>1318</v>
      </c>
      <c r="I63" s="170"/>
      <c r="J63" s="155">
        <f t="shared" si="20"/>
        <v>1</v>
      </c>
      <c r="K63" s="240">
        <v>49</v>
      </c>
      <c r="L63" s="182">
        <v>48</v>
      </c>
      <c r="M63" s="155"/>
      <c r="N63" s="157">
        <f t="shared" si="21"/>
        <v>0</v>
      </c>
      <c r="O63" s="261">
        <v>1135</v>
      </c>
      <c r="P63" s="261">
        <v>85</v>
      </c>
      <c r="Q63" s="157">
        <f t="shared" si="22"/>
        <v>1</v>
      </c>
      <c r="R63" s="261">
        <v>192</v>
      </c>
      <c r="S63" s="158">
        <f t="shared" si="23"/>
        <v>1</v>
      </c>
      <c r="T63" s="273">
        <v>1519</v>
      </c>
      <c r="U63" s="261">
        <v>1681</v>
      </c>
      <c r="V63" s="159">
        <f t="shared" si="24"/>
        <v>1.1066491112574062</v>
      </c>
      <c r="W63" s="152">
        <f t="shared" si="25"/>
        <v>2</v>
      </c>
      <c r="X63" s="155">
        <f t="shared" si="26"/>
        <v>6</v>
      </c>
      <c r="Y63" s="261">
        <v>31</v>
      </c>
      <c r="Z63" s="160">
        <f t="shared" si="27"/>
        <v>0</v>
      </c>
      <c r="AA63" s="261">
        <v>22</v>
      </c>
      <c r="AB63" s="160">
        <f t="shared" si="28"/>
        <v>0</v>
      </c>
      <c r="AC63" s="261">
        <v>5098</v>
      </c>
      <c r="AD63" s="161">
        <f t="shared" si="29"/>
        <v>0.2975370608147543</v>
      </c>
      <c r="AE63" s="157">
        <f t="shared" si="30"/>
        <v>0</v>
      </c>
      <c r="AF63" s="261">
        <v>835</v>
      </c>
      <c r="AG63" s="162"/>
      <c r="AH63" s="155">
        <f t="shared" si="31"/>
        <v>0</v>
      </c>
      <c r="AI63" s="182">
        <v>100</v>
      </c>
      <c r="AJ63" s="160">
        <f t="shared" si="32"/>
        <v>1</v>
      </c>
      <c r="AK63" s="163">
        <f t="shared" si="33"/>
        <v>1</v>
      </c>
      <c r="AL63" s="261">
        <v>166</v>
      </c>
      <c r="AM63" s="164">
        <f t="shared" si="34"/>
        <v>0.125948406676783</v>
      </c>
      <c r="AN63" s="160">
        <f t="shared" si="35"/>
        <v>0</v>
      </c>
      <c r="AO63" s="163">
        <f t="shared" si="36"/>
        <v>7</v>
      </c>
      <c r="AP63" s="165">
        <f t="shared" si="37"/>
        <v>0.411764705882353</v>
      </c>
      <c r="AQ63" s="245" t="s">
        <v>42</v>
      </c>
      <c r="AR63" s="278"/>
      <c r="AS63" s="125"/>
      <c r="AT63" s="125"/>
      <c r="AU63" s="125"/>
      <c r="AV63" s="125"/>
      <c r="AW63" s="125"/>
      <c r="AX63" s="125"/>
      <c r="AY63" s="125"/>
    </row>
    <row r="64" spans="1:51" s="128" customFormat="1" ht="15" customHeight="1">
      <c r="A64" s="152"/>
      <c r="B64" s="260" t="s">
        <v>71</v>
      </c>
      <c r="C64" s="241">
        <v>86</v>
      </c>
      <c r="D64" s="261">
        <v>105</v>
      </c>
      <c r="E64" s="166"/>
      <c r="F64" s="155">
        <f t="shared" si="19"/>
        <v>1</v>
      </c>
      <c r="G64" s="244">
        <v>2011</v>
      </c>
      <c r="H64" s="261">
        <v>2008</v>
      </c>
      <c r="I64" s="167"/>
      <c r="J64" s="155">
        <f t="shared" si="20"/>
        <v>1</v>
      </c>
      <c r="K64" s="240">
        <v>72</v>
      </c>
      <c r="L64" s="182">
        <v>72</v>
      </c>
      <c r="M64" s="155"/>
      <c r="N64" s="157">
        <f t="shared" si="21"/>
        <v>1</v>
      </c>
      <c r="O64" s="261">
        <v>1932</v>
      </c>
      <c r="P64" s="261">
        <v>75</v>
      </c>
      <c r="Q64" s="157">
        <f t="shared" si="22"/>
        <v>1</v>
      </c>
      <c r="R64" s="261">
        <v>249</v>
      </c>
      <c r="S64" s="158">
        <f t="shared" si="23"/>
        <v>1</v>
      </c>
      <c r="T64" s="263">
        <v>2232</v>
      </c>
      <c r="U64" s="261">
        <v>2530</v>
      </c>
      <c r="V64" s="159">
        <f t="shared" si="24"/>
        <v>1.1335125448028673</v>
      </c>
      <c r="W64" s="152">
        <f t="shared" si="25"/>
        <v>2</v>
      </c>
      <c r="X64" s="155">
        <f t="shared" si="26"/>
        <v>7</v>
      </c>
      <c r="Y64" s="261">
        <v>43</v>
      </c>
      <c r="Z64" s="160">
        <f t="shared" si="27"/>
        <v>0</v>
      </c>
      <c r="AA64" s="261">
        <v>27</v>
      </c>
      <c r="AB64" s="160">
        <f t="shared" si="28"/>
        <v>0</v>
      </c>
      <c r="AC64" s="261">
        <v>30526</v>
      </c>
      <c r="AD64" s="161">
        <f t="shared" si="29"/>
        <v>1.1693993257738278</v>
      </c>
      <c r="AE64" s="157">
        <f t="shared" si="30"/>
        <v>0</v>
      </c>
      <c r="AF64" s="261">
        <v>9528</v>
      </c>
      <c r="AG64" s="168"/>
      <c r="AH64" s="155">
        <f t="shared" si="31"/>
        <v>1</v>
      </c>
      <c r="AI64" s="182">
        <v>100</v>
      </c>
      <c r="AJ64" s="160">
        <f t="shared" si="32"/>
        <v>1</v>
      </c>
      <c r="AK64" s="163">
        <f t="shared" si="33"/>
        <v>2</v>
      </c>
      <c r="AL64" s="261">
        <v>846</v>
      </c>
      <c r="AM64" s="164">
        <f t="shared" si="34"/>
        <v>0.4213147410358566</v>
      </c>
      <c r="AN64" s="160">
        <f t="shared" si="35"/>
        <v>0</v>
      </c>
      <c r="AO64" s="163">
        <f t="shared" si="36"/>
        <v>9</v>
      </c>
      <c r="AP64" s="165">
        <f t="shared" si="37"/>
        <v>0.5294117647058824</v>
      </c>
      <c r="AQ64" s="245" t="s">
        <v>42</v>
      </c>
      <c r="AR64" s="278"/>
      <c r="AS64" s="125"/>
      <c r="AT64" s="125"/>
      <c r="AU64" s="125"/>
      <c r="AV64" s="125"/>
      <c r="AW64" s="125"/>
      <c r="AX64" s="125"/>
      <c r="AY64" s="125"/>
    </row>
    <row r="65" spans="1:51" s="281" customFormat="1" ht="14.25" customHeight="1">
      <c r="A65" s="152"/>
      <c r="B65" s="260" t="s">
        <v>70</v>
      </c>
      <c r="C65" s="241">
        <v>69</v>
      </c>
      <c r="D65" s="261">
        <v>80</v>
      </c>
      <c r="E65" s="169"/>
      <c r="F65" s="155">
        <f t="shared" si="19"/>
        <v>1</v>
      </c>
      <c r="G65" s="246">
        <v>2171</v>
      </c>
      <c r="H65" s="261">
        <v>2167</v>
      </c>
      <c r="I65" s="170"/>
      <c r="J65" s="155">
        <f t="shared" si="20"/>
        <v>1</v>
      </c>
      <c r="K65" s="248">
        <v>63</v>
      </c>
      <c r="L65" s="182">
        <v>63</v>
      </c>
      <c r="M65" s="155"/>
      <c r="N65" s="157">
        <f t="shared" si="21"/>
        <v>1</v>
      </c>
      <c r="O65" s="261">
        <v>3990</v>
      </c>
      <c r="P65" s="261">
        <v>100</v>
      </c>
      <c r="Q65" s="157">
        <f t="shared" si="22"/>
        <v>2</v>
      </c>
      <c r="R65" s="261">
        <v>154</v>
      </c>
      <c r="S65" s="158">
        <f t="shared" si="23"/>
        <v>1</v>
      </c>
      <c r="T65" s="263">
        <v>1953</v>
      </c>
      <c r="U65" s="261">
        <v>2275</v>
      </c>
      <c r="V65" s="159">
        <f t="shared" si="24"/>
        <v>1.1648745519713262</v>
      </c>
      <c r="W65" s="152">
        <f t="shared" si="25"/>
        <v>2</v>
      </c>
      <c r="X65" s="155">
        <f t="shared" si="26"/>
        <v>8</v>
      </c>
      <c r="Y65" s="261">
        <v>24</v>
      </c>
      <c r="Z65" s="160">
        <f t="shared" si="27"/>
        <v>0</v>
      </c>
      <c r="AA65" s="261">
        <v>10</v>
      </c>
      <c r="AB65" s="160">
        <f t="shared" si="28"/>
        <v>0</v>
      </c>
      <c r="AC65" s="261">
        <v>21450</v>
      </c>
      <c r="AD65" s="161">
        <f t="shared" si="29"/>
        <v>0.7614213197969543</v>
      </c>
      <c r="AE65" s="157">
        <f t="shared" si="30"/>
        <v>0</v>
      </c>
      <c r="AF65" s="261">
        <v>6098</v>
      </c>
      <c r="AG65" s="162"/>
      <c r="AH65" s="155">
        <f t="shared" si="31"/>
        <v>0</v>
      </c>
      <c r="AI65" s="182">
        <v>100</v>
      </c>
      <c r="AJ65" s="160">
        <f t="shared" si="32"/>
        <v>1</v>
      </c>
      <c r="AK65" s="163">
        <f t="shared" si="33"/>
        <v>1</v>
      </c>
      <c r="AL65" s="261">
        <v>322</v>
      </c>
      <c r="AM65" s="164">
        <f t="shared" si="34"/>
        <v>0.148592524227042</v>
      </c>
      <c r="AN65" s="160">
        <f t="shared" si="35"/>
        <v>0</v>
      </c>
      <c r="AO65" s="163">
        <f t="shared" si="36"/>
        <v>9</v>
      </c>
      <c r="AP65" s="165">
        <f t="shared" si="37"/>
        <v>0.5294117647058824</v>
      </c>
      <c r="AQ65" s="245" t="s">
        <v>42</v>
      </c>
      <c r="AR65" s="278"/>
      <c r="AS65" s="128"/>
      <c r="AT65" s="128"/>
      <c r="AU65" s="128"/>
      <c r="AV65" s="128"/>
      <c r="AW65" s="128"/>
      <c r="AX65" s="128"/>
      <c r="AY65" s="128"/>
    </row>
    <row r="66" spans="1:51" s="281" customFormat="1" ht="17.25" customHeight="1">
      <c r="A66" s="152"/>
      <c r="B66" s="260" t="s">
        <v>45</v>
      </c>
      <c r="C66" s="241">
        <v>20</v>
      </c>
      <c r="D66" s="261">
        <v>23</v>
      </c>
      <c r="E66" s="282"/>
      <c r="F66" s="155">
        <f t="shared" si="19"/>
        <v>1</v>
      </c>
      <c r="G66" s="244">
        <v>358</v>
      </c>
      <c r="H66" s="261">
        <v>368</v>
      </c>
      <c r="I66" s="167"/>
      <c r="J66" s="155">
        <f t="shared" si="20"/>
        <v>1</v>
      </c>
      <c r="K66" s="240">
        <v>15</v>
      </c>
      <c r="L66" s="182">
        <v>15</v>
      </c>
      <c r="M66" s="155"/>
      <c r="N66" s="157">
        <f t="shared" si="21"/>
        <v>1</v>
      </c>
      <c r="O66" s="261">
        <v>563</v>
      </c>
      <c r="P66" s="261">
        <v>83</v>
      </c>
      <c r="Q66" s="157">
        <f t="shared" si="22"/>
        <v>1</v>
      </c>
      <c r="R66" s="261">
        <v>160</v>
      </c>
      <c r="S66" s="158">
        <f t="shared" si="23"/>
        <v>1</v>
      </c>
      <c r="T66" s="263">
        <v>465</v>
      </c>
      <c r="U66" s="261">
        <v>526</v>
      </c>
      <c r="V66" s="159">
        <f t="shared" si="24"/>
        <v>1.1311827956989247</v>
      </c>
      <c r="W66" s="152">
        <f t="shared" si="25"/>
        <v>2</v>
      </c>
      <c r="X66" s="155">
        <f t="shared" si="26"/>
        <v>7</v>
      </c>
      <c r="Y66" s="261">
        <v>51</v>
      </c>
      <c r="Z66" s="160">
        <f t="shared" si="27"/>
        <v>0</v>
      </c>
      <c r="AA66" s="261">
        <v>38</v>
      </c>
      <c r="AB66" s="160">
        <f t="shared" si="28"/>
        <v>0</v>
      </c>
      <c r="AC66" s="261">
        <v>5059</v>
      </c>
      <c r="AD66" s="161">
        <f t="shared" si="29"/>
        <v>1.0574832775919734</v>
      </c>
      <c r="AE66" s="157">
        <f t="shared" si="30"/>
        <v>0</v>
      </c>
      <c r="AF66" s="261">
        <v>978</v>
      </c>
      <c r="AG66" s="168"/>
      <c r="AH66" s="155">
        <f t="shared" si="31"/>
        <v>0</v>
      </c>
      <c r="AI66" s="182">
        <v>100</v>
      </c>
      <c r="AJ66" s="160">
        <f t="shared" si="32"/>
        <v>1</v>
      </c>
      <c r="AK66" s="163">
        <f t="shared" si="33"/>
        <v>1</v>
      </c>
      <c r="AL66" s="261">
        <v>254</v>
      </c>
      <c r="AM66" s="164">
        <f t="shared" si="34"/>
        <v>0.6902173913043478</v>
      </c>
      <c r="AN66" s="160">
        <f t="shared" si="35"/>
        <v>1</v>
      </c>
      <c r="AO66" s="163">
        <f t="shared" si="36"/>
        <v>9</v>
      </c>
      <c r="AP66" s="165">
        <f t="shared" si="37"/>
        <v>0.5294117647058824</v>
      </c>
      <c r="AQ66" s="245" t="s">
        <v>42</v>
      </c>
      <c r="AR66" s="278"/>
      <c r="AS66" s="125"/>
      <c r="AT66" s="125"/>
      <c r="AU66" s="125"/>
      <c r="AV66" s="125"/>
      <c r="AW66" s="125"/>
      <c r="AX66" s="125"/>
      <c r="AY66" s="125"/>
    </row>
    <row r="67" spans="1:51" s="128" customFormat="1" ht="16.5" customHeight="1">
      <c r="A67" s="152"/>
      <c r="B67" s="260" t="s">
        <v>114</v>
      </c>
      <c r="C67" s="241">
        <v>61</v>
      </c>
      <c r="D67" s="261">
        <v>77</v>
      </c>
      <c r="E67" s="152"/>
      <c r="F67" s="155">
        <f t="shared" si="19"/>
        <v>1</v>
      </c>
      <c r="G67" s="242">
        <v>1403</v>
      </c>
      <c r="H67" s="261">
        <v>1411</v>
      </c>
      <c r="I67" s="152"/>
      <c r="J67" s="155">
        <f t="shared" si="20"/>
        <v>1</v>
      </c>
      <c r="K67" s="243">
        <v>49</v>
      </c>
      <c r="L67" s="182">
        <v>49</v>
      </c>
      <c r="M67" s="152"/>
      <c r="N67" s="157">
        <f t="shared" si="21"/>
        <v>1</v>
      </c>
      <c r="O67" s="261">
        <v>1198</v>
      </c>
      <c r="P67" s="261">
        <v>81</v>
      </c>
      <c r="Q67" s="157">
        <f t="shared" si="22"/>
        <v>1</v>
      </c>
      <c r="R67" s="261">
        <v>306</v>
      </c>
      <c r="S67" s="158">
        <f t="shared" si="23"/>
        <v>1</v>
      </c>
      <c r="T67" s="263">
        <v>1519</v>
      </c>
      <c r="U67" s="261">
        <v>1866</v>
      </c>
      <c r="V67" s="159">
        <f t="shared" si="24"/>
        <v>1.228439763001975</v>
      </c>
      <c r="W67" s="152">
        <f t="shared" si="25"/>
        <v>2</v>
      </c>
      <c r="X67" s="155">
        <f t="shared" si="26"/>
        <v>7</v>
      </c>
      <c r="Y67" s="261">
        <v>64</v>
      </c>
      <c r="Z67" s="160">
        <f t="shared" si="27"/>
        <v>0</v>
      </c>
      <c r="AA67" s="261">
        <v>51</v>
      </c>
      <c r="AB67" s="160">
        <f t="shared" si="28"/>
        <v>2</v>
      </c>
      <c r="AC67" s="261">
        <v>26998</v>
      </c>
      <c r="AD67" s="161">
        <f t="shared" si="29"/>
        <v>1.4718421196096603</v>
      </c>
      <c r="AE67" s="157">
        <f t="shared" si="30"/>
        <v>1</v>
      </c>
      <c r="AF67" s="261">
        <v>8355</v>
      </c>
      <c r="AG67" s="162"/>
      <c r="AH67" s="155">
        <f t="shared" si="31"/>
        <v>1</v>
      </c>
      <c r="AI67" s="182">
        <v>100</v>
      </c>
      <c r="AJ67" s="160">
        <f t="shared" si="32"/>
        <v>1</v>
      </c>
      <c r="AK67" s="163">
        <f t="shared" si="33"/>
        <v>5</v>
      </c>
      <c r="AL67" s="261">
        <v>258</v>
      </c>
      <c r="AM67" s="164">
        <f t="shared" si="34"/>
        <v>0.18284904323175052</v>
      </c>
      <c r="AN67" s="160">
        <f t="shared" si="35"/>
        <v>0</v>
      </c>
      <c r="AO67" s="163">
        <f t="shared" si="36"/>
        <v>12</v>
      </c>
      <c r="AP67" s="165">
        <f t="shared" si="37"/>
        <v>0.7058823529411765</v>
      </c>
      <c r="AQ67" s="245" t="s">
        <v>125</v>
      </c>
      <c r="AR67" s="278"/>
      <c r="AS67" s="125"/>
      <c r="AT67" s="125"/>
      <c r="AU67" s="125"/>
      <c r="AV67" s="125"/>
      <c r="AW67" s="125"/>
      <c r="AX67" s="125"/>
      <c r="AY67" s="125"/>
    </row>
    <row r="68" spans="1:44" s="128" customFormat="1" ht="14.25" customHeight="1">
      <c r="A68" s="152"/>
      <c r="B68" s="260" t="s">
        <v>73</v>
      </c>
      <c r="C68" s="241">
        <v>103</v>
      </c>
      <c r="D68" s="261">
        <v>130</v>
      </c>
      <c r="E68" s="166"/>
      <c r="F68" s="155">
        <f t="shared" si="19"/>
        <v>0</v>
      </c>
      <c r="G68" s="244">
        <v>2966</v>
      </c>
      <c r="H68" s="261">
        <v>2975</v>
      </c>
      <c r="I68" s="167"/>
      <c r="J68" s="155">
        <f t="shared" si="20"/>
        <v>1</v>
      </c>
      <c r="K68" s="240">
        <v>89</v>
      </c>
      <c r="L68" s="182">
        <v>89</v>
      </c>
      <c r="M68" s="155"/>
      <c r="N68" s="157">
        <f t="shared" si="21"/>
        <v>1</v>
      </c>
      <c r="O68" s="261">
        <v>2861</v>
      </c>
      <c r="P68" s="261">
        <v>90</v>
      </c>
      <c r="Q68" s="157">
        <f t="shared" si="22"/>
        <v>2</v>
      </c>
      <c r="R68" s="261">
        <v>606</v>
      </c>
      <c r="S68" s="158">
        <f t="shared" si="23"/>
        <v>1</v>
      </c>
      <c r="T68" s="273">
        <v>2759</v>
      </c>
      <c r="U68" s="261">
        <v>3085</v>
      </c>
      <c r="V68" s="159">
        <f t="shared" si="24"/>
        <v>1.118158753171439</v>
      </c>
      <c r="W68" s="152">
        <f t="shared" si="25"/>
        <v>2</v>
      </c>
      <c r="X68" s="155">
        <f t="shared" si="26"/>
        <v>7</v>
      </c>
      <c r="Y68" s="261">
        <v>29</v>
      </c>
      <c r="Z68" s="160">
        <f t="shared" si="27"/>
        <v>0</v>
      </c>
      <c r="AA68" s="261">
        <v>12</v>
      </c>
      <c r="AB68" s="160">
        <f t="shared" si="28"/>
        <v>0</v>
      </c>
      <c r="AC68" s="261">
        <v>56118</v>
      </c>
      <c r="AD68" s="161">
        <f t="shared" si="29"/>
        <v>1.4510148674854557</v>
      </c>
      <c r="AE68" s="157">
        <f t="shared" si="30"/>
        <v>1</v>
      </c>
      <c r="AF68" s="261">
        <v>17236</v>
      </c>
      <c r="AG68" s="168"/>
      <c r="AH68" s="155">
        <f t="shared" si="31"/>
        <v>1</v>
      </c>
      <c r="AI68" s="182">
        <v>100</v>
      </c>
      <c r="AJ68" s="160">
        <f t="shared" si="32"/>
        <v>1</v>
      </c>
      <c r="AK68" s="163">
        <f t="shared" si="33"/>
        <v>3</v>
      </c>
      <c r="AL68" s="261">
        <v>6907</v>
      </c>
      <c r="AM68" s="164">
        <f t="shared" si="34"/>
        <v>2.3216806722689074</v>
      </c>
      <c r="AN68" s="160">
        <f t="shared" si="35"/>
        <v>2</v>
      </c>
      <c r="AO68" s="163">
        <f t="shared" si="36"/>
        <v>12</v>
      </c>
      <c r="AP68" s="165">
        <f t="shared" si="37"/>
        <v>0.7058823529411765</v>
      </c>
      <c r="AQ68" s="245" t="s">
        <v>42</v>
      </c>
      <c r="AR68" s="278"/>
    </row>
    <row r="69" spans="1:51" s="128" customFormat="1" ht="15" customHeight="1">
      <c r="A69" s="152"/>
      <c r="B69" s="260" t="s">
        <v>115</v>
      </c>
      <c r="C69" s="241">
        <v>68</v>
      </c>
      <c r="D69" s="261">
        <v>86</v>
      </c>
      <c r="E69" s="166"/>
      <c r="F69" s="155">
        <f t="shared" si="19"/>
        <v>1</v>
      </c>
      <c r="G69" s="244">
        <v>1405</v>
      </c>
      <c r="H69" s="261">
        <v>1405</v>
      </c>
      <c r="I69" s="167"/>
      <c r="J69" s="155">
        <f t="shared" si="20"/>
        <v>1</v>
      </c>
      <c r="K69" s="240">
        <v>51</v>
      </c>
      <c r="L69" s="182">
        <v>51</v>
      </c>
      <c r="M69" s="155"/>
      <c r="N69" s="157">
        <f t="shared" si="21"/>
        <v>1</v>
      </c>
      <c r="O69" s="261">
        <v>1445</v>
      </c>
      <c r="P69" s="261">
        <v>99</v>
      </c>
      <c r="Q69" s="157">
        <f t="shared" si="22"/>
        <v>2</v>
      </c>
      <c r="R69" s="261">
        <v>264</v>
      </c>
      <c r="S69" s="158">
        <f t="shared" si="23"/>
        <v>1</v>
      </c>
      <c r="T69" s="263">
        <v>1581</v>
      </c>
      <c r="U69" s="261">
        <v>1877</v>
      </c>
      <c r="V69" s="159">
        <f t="shared" si="24"/>
        <v>1.1872232764073372</v>
      </c>
      <c r="W69" s="152">
        <f t="shared" si="25"/>
        <v>2</v>
      </c>
      <c r="X69" s="155">
        <f t="shared" si="26"/>
        <v>8</v>
      </c>
      <c r="Y69" s="261">
        <v>64</v>
      </c>
      <c r="Z69" s="160">
        <f t="shared" si="27"/>
        <v>0</v>
      </c>
      <c r="AA69" s="261">
        <v>44</v>
      </c>
      <c r="AB69" s="160">
        <f t="shared" si="28"/>
        <v>1</v>
      </c>
      <c r="AC69" s="261">
        <v>17387</v>
      </c>
      <c r="AD69" s="161">
        <f t="shared" si="29"/>
        <v>0.9519299206131946</v>
      </c>
      <c r="AE69" s="157">
        <f t="shared" si="30"/>
        <v>0</v>
      </c>
      <c r="AF69" s="261">
        <v>4257</v>
      </c>
      <c r="AG69" s="168"/>
      <c r="AH69" s="155">
        <f t="shared" si="31"/>
        <v>1</v>
      </c>
      <c r="AI69" s="182">
        <v>100</v>
      </c>
      <c r="AJ69" s="160">
        <f t="shared" si="32"/>
        <v>1</v>
      </c>
      <c r="AK69" s="163">
        <f t="shared" si="33"/>
        <v>3</v>
      </c>
      <c r="AL69" s="261">
        <v>620</v>
      </c>
      <c r="AM69" s="164">
        <f t="shared" si="34"/>
        <v>0.4412811387900356</v>
      </c>
      <c r="AN69" s="160">
        <f t="shared" si="35"/>
        <v>0</v>
      </c>
      <c r="AO69" s="163">
        <f t="shared" si="36"/>
        <v>11</v>
      </c>
      <c r="AP69" s="165">
        <f t="shared" si="37"/>
        <v>0.6470588235294117</v>
      </c>
      <c r="AQ69" s="245" t="s">
        <v>125</v>
      </c>
      <c r="AR69" s="278"/>
      <c r="AS69" s="125"/>
      <c r="AT69" s="125"/>
      <c r="AU69" s="125"/>
      <c r="AV69" s="125"/>
      <c r="AW69" s="125"/>
      <c r="AX69" s="125"/>
      <c r="AY69" s="125"/>
    </row>
    <row r="70" spans="1:44" s="128" customFormat="1" ht="14.25" customHeight="1">
      <c r="A70" s="152"/>
      <c r="B70" s="260" t="s">
        <v>116</v>
      </c>
      <c r="C70" s="241">
        <v>50</v>
      </c>
      <c r="D70" s="261">
        <v>64</v>
      </c>
      <c r="E70" s="174"/>
      <c r="F70" s="155">
        <f t="shared" si="19"/>
        <v>1</v>
      </c>
      <c r="G70" s="283">
        <v>1025</v>
      </c>
      <c r="H70" s="261">
        <v>1028</v>
      </c>
      <c r="I70" s="174"/>
      <c r="J70" s="155">
        <f t="shared" si="20"/>
        <v>1</v>
      </c>
      <c r="K70" s="284">
        <v>41</v>
      </c>
      <c r="L70" s="182">
        <v>41</v>
      </c>
      <c r="M70" s="174"/>
      <c r="N70" s="157">
        <f t="shared" si="21"/>
        <v>1</v>
      </c>
      <c r="O70" s="261">
        <v>959</v>
      </c>
      <c r="P70" s="261">
        <v>87</v>
      </c>
      <c r="Q70" s="157">
        <f t="shared" si="22"/>
        <v>1</v>
      </c>
      <c r="R70" s="261">
        <v>296</v>
      </c>
      <c r="S70" s="158">
        <f t="shared" si="23"/>
        <v>1</v>
      </c>
      <c r="T70" s="268">
        <v>1271</v>
      </c>
      <c r="U70" s="261">
        <v>1383</v>
      </c>
      <c r="V70" s="159">
        <f t="shared" si="24"/>
        <v>1.088119590873328</v>
      </c>
      <c r="W70" s="152">
        <f t="shared" si="25"/>
        <v>2</v>
      </c>
      <c r="X70" s="155">
        <f t="shared" si="26"/>
        <v>7</v>
      </c>
      <c r="Y70" s="261">
        <v>70</v>
      </c>
      <c r="Z70" s="160">
        <f t="shared" si="27"/>
        <v>1</v>
      </c>
      <c r="AA70" s="261">
        <v>51</v>
      </c>
      <c r="AB70" s="160">
        <f t="shared" si="28"/>
        <v>2</v>
      </c>
      <c r="AC70" s="261">
        <v>14446</v>
      </c>
      <c r="AD70" s="161">
        <f t="shared" si="29"/>
        <v>1.0809637832984136</v>
      </c>
      <c r="AE70" s="157">
        <f t="shared" si="30"/>
        <v>0</v>
      </c>
      <c r="AF70" s="261">
        <v>4506</v>
      </c>
      <c r="AG70" s="168"/>
      <c r="AH70" s="155">
        <f t="shared" si="31"/>
        <v>1</v>
      </c>
      <c r="AI70" s="182">
        <v>100</v>
      </c>
      <c r="AJ70" s="160">
        <f t="shared" si="32"/>
        <v>1</v>
      </c>
      <c r="AK70" s="163">
        <f t="shared" si="33"/>
        <v>5</v>
      </c>
      <c r="AL70" s="261">
        <v>765</v>
      </c>
      <c r="AM70" s="164">
        <f t="shared" si="34"/>
        <v>0.7441634241245136</v>
      </c>
      <c r="AN70" s="160">
        <f t="shared" si="35"/>
        <v>1</v>
      </c>
      <c r="AO70" s="163">
        <f t="shared" si="36"/>
        <v>13</v>
      </c>
      <c r="AP70" s="165">
        <f t="shared" si="37"/>
        <v>0.7647058823529411</v>
      </c>
      <c r="AQ70" s="245" t="s">
        <v>125</v>
      </c>
      <c r="AR70" s="278"/>
    </row>
    <row r="71" spans="1:44" s="128" customFormat="1" ht="14.25" customHeight="1">
      <c r="A71" s="152"/>
      <c r="B71" s="260" t="s">
        <v>75</v>
      </c>
      <c r="C71" s="241">
        <v>62</v>
      </c>
      <c r="D71" s="261">
        <v>81</v>
      </c>
      <c r="E71" s="166"/>
      <c r="F71" s="155">
        <f aca="true" t="shared" si="38" ref="F71:F96">IF(OR(D71&gt;(C71+20),(D71&lt;(C71-0))),0,1)</f>
        <v>1</v>
      </c>
      <c r="G71" s="242">
        <v>1396</v>
      </c>
      <c r="H71" s="261">
        <v>1399</v>
      </c>
      <c r="I71" s="167"/>
      <c r="J71" s="155">
        <f aca="true" t="shared" si="39" ref="J71:J96">IF(OR(H71&gt;(G71+100),H71&lt;(G71-50)),0,1)</f>
        <v>1</v>
      </c>
      <c r="K71" s="243">
        <v>49</v>
      </c>
      <c r="L71" s="182">
        <v>49</v>
      </c>
      <c r="M71" s="155"/>
      <c r="N71" s="157">
        <f aca="true" t="shared" si="40" ref="N71:N96">IF(L71&lt;&gt;K71,0,1)</f>
        <v>1</v>
      </c>
      <c r="O71" s="261">
        <v>1808</v>
      </c>
      <c r="P71" s="261">
        <v>90</v>
      </c>
      <c r="Q71" s="157">
        <f aca="true" t="shared" si="41" ref="Q71:Q95">IF(P71&gt;=90,2,IF(P71&gt;=70,1,0))</f>
        <v>2</v>
      </c>
      <c r="R71" s="261">
        <v>196</v>
      </c>
      <c r="S71" s="158">
        <f aca="true" t="shared" si="42" ref="S71:S96">IF(R71&gt;150,1,0)</f>
        <v>1</v>
      </c>
      <c r="T71" s="263">
        <v>1519</v>
      </c>
      <c r="U71" s="261">
        <v>1857</v>
      </c>
      <c r="V71" s="159">
        <f aca="true" t="shared" si="43" ref="V71:V95">U71/T71</f>
        <v>1.2225148123765635</v>
      </c>
      <c r="W71" s="152">
        <f aca="true" t="shared" si="44" ref="W71:W95">IF(V71&gt;=90%,2,IF(V71&gt;=70%,1,0))</f>
        <v>2</v>
      </c>
      <c r="X71" s="155">
        <f aca="true" t="shared" si="45" ref="X71:X96">F71+J71+N71+Q71+S71+W71</f>
        <v>8</v>
      </c>
      <c r="Y71" s="261">
        <v>69</v>
      </c>
      <c r="Z71" s="160">
        <f aca="true" t="shared" si="46" ref="Z71:Z96">IF(Y71&gt;=90,2,IF(Y71&gt;=70,1,0))</f>
        <v>0</v>
      </c>
      <c r="AA71" s="261">
        <v>65</v>
      </c>
      <c r="AB71" s="160">
        <f aca="true" t="shared" si="47" ref="AB71:AB96">IF(AA71&gt;=50,2,IF(AA71&gt;=40,1,0))</f>
        <v>2</v>
      </c>
      <c r="AC71" s="261">
        <v>28110</v>
      </c>
      <c r="AD71" s="161">
        <f aca="true" t="shared" si="48" ref="AD71:AD96">AC71/H71/13</f>
        <v>1.5456095012921316</v>
      </c>
      <c r="AE71" s="157">
        <f aca="true" t="shared" si="49" ref="AE71:AE96">IF(AD71&gt;1.36,1,0)</f>
        <v>1</v>
      </c>
      <c r="AF71" s="261">
        <v>7456</v>
      </c>
      <c r="AG71" s="168"/>
      <c r="AH71" s="155">
        <f aca="true" t="shared" si="50" ref="AH71:AH96">IF(AF71&gt;H71*3,1,0)</f>
        <v>1</v>
      </c>
      <c r="AI71" s="182">
        <v>100</v>
      </c>
      <c r="AJ71" s="160">
        <f aca="true" t="shared" si="51" ref="AJ71:AJ95">IF(AI71&gt;=60,1,0)</f>
        <v>1</v>
      </c>
      <c r="AK71" s="163">
        <f aca="true" t="shared" si="52" ref="AK71:AK96">Z71+AB71+AE71+AH71+AJ71</f>
        <v>5</v>
      </c>
      <c r="AL71" s="261">
        <v>738</v>
      </c>
      <c r="AM71" s="164">
        <f aca="true" t="shared" si="53" ref="AM71:AM96">AL71/H71</f>
        <v>0.5275196568977841</v>
      </c>
      <c r="AN71" s="160">
        <f aca="true" t="shared" si="54" ref="AN71:AN96">IF(AM71&gt;=85%,2,IF(AM71&gt;=50%,1,0))</f>
        <v>1</v>
      </c>
      <c r="AO71" s="163">
        <f aca="true" t="shared" si="55" ref="AO71:AO96">AN71+X71+AK71</f>
        <v>14</v>
      </c>
      <c r="AP71" s="165">
        <f aca="true" t="shared" si="56" ref="AP71:AP96">((AO71*100)/$AP$4)/100</f>
        <v>0.823529411764706</v>
      </c>
      <c r="AQ71" s="245" t="s">
        <v>42</v>
      </c>
      <c r="AR71" s="278"/>
    </row>
    <row r="72" spans="1:44" s="128" customFormat="1" ht="14.25" customHeight="1">
      <c r="A72" s="152"/>
      <c r="B72" s="260" t="s">
        <v>76</v>
      </c>
      <c r="C72" s="241">
        <v>65</v>
      </c>
      <c r="D72" s="261">
        <v>73</v>
      </c>
      <c r="E72" s="154"/>
      <c r="F72" s="155">
        <f t="shared" si="38"/>
        <v>1</v>
      </c>
      <c r="G72" s="246">
        <v>1380</v>
      </c>
      <c r="H72" s="261">
        <v>1393</v>
      </c>
      <c r="I72" s="154"/>
      <c r="J72" s="155">
        <f t="shared" si="39"/>
        <v>1</v>
      </c>
      <c r="K72" s="248">
        <v>50</v>
      </c>
      <c r="L72" s="182">
        <v>50</v>
      </c>
      <c r="M72" s="154"/>
      <c r="N72" s="157">
        <f t="shared" si="40"/>
        <v>1</v>
      </c>
      <c r="O72" s="261">
        <v>1240</v>
      </c>
      <c r="P72" s="261">
        <v>82</v>
      </c>
      <c r="Q72" s="157">
        <f t="shared" si="41"/>
        <v>1</v>
      </c>
      <c r="R72" s="261">
        <v>207</v>
      </c>
      <c r="S72" s="158">
        <f t="shared" si="42"/>
        <v>1</v>
      </c>
      <c r="T72" s="263">
        <v>1550</v>
      </c>
      <c r="U72" s="261">
        <v>1818</v>
      </c>
      <c r="V72" s="159">
        <f t="shared" si="43"/>
        <v>1.1729032258064516</v>
      </c>
      <c r="W72" s="152">
        <f t="shared" si="44"/>
        <v>2</v>
      </c>
      <c r="X72" s="155">
        <f t="shared" si="45"/>
        <v>7</v>
      </c>
      <c r="Y72" s="261">
        <v>48</v>
      </c>
      <c r="Z72" s="160">
        <f t="shared" si="46"/>
        <v>0</v>
      </c>
      <c r="AA72" s="261">
        <v>7</v>
      </c>
      <c r="AB72" s="160">
        <f t="shared" si="47"/>
        <v>0</v>
      </c>
      <c r="AC72" s="261">
        <v>20849</v>
      </c>
      <c r="AD72" s="161">
        <f t="shared" si="48"/>
        <v>1.1513059804517092</v>
      </c>
      <c r="AE72" s="157">
        <f t="shared" si="49"/>
        <v>0</v>
      </c>
      <c r="AF72" s="261">
        <v>6817</v>
      </c>
      <c r="AG72" s="162"/>
      <c r="AH72" s="155">
        <f t="shared" si="50"/>
        <v>1</v>
      </c>
      <c r="AI72" s="182">
        <v>100</v>
      </c>
      <c r="AJ72" s="160">
        <f t="shared" si="51"/>
        <v>1</v>
      </c>
      <c r="AK72" s="163">
        <f t="shared" si="52"/>
        <v>2</v>
      </c>
      <c r="AL72" s="261">
        <v>368</v>
      </c>
      <c r="AM72" s="164">
        <f t="shared" si="53"/>
        <v>0.2641780330222541</v>
      </c>
      <c r="AN72" s="160">
        <f t="shared" si="54"/>
        <v>0</v>
      </c>
      <c r="AO72" s="163">
        <f t="shared" si="55"/>
        <v>9</v>
      </c>
      <c r="AP72" s="165">
        <f t="shared" si="56"/>
        <v>0.5294117647058824</v>
      </c>
      <c r="AQ72" s="245" t="s">
        <v>42</v>
      </c>
      <c r="AR72" s="278"/>
    </row>
    <row r="73" spans="1:44" s="128" customFormat="1" ht="15" customHeight="1">
      <c r="A73" s="152"/>
      <c r="B73" s="260" t="s">
        <v>77</v>
      </c>
      <c r="C73" s="241">
        <v>31</v>
      </c>
      <c r="D73" s="261">
        <v>35</v>
      </c>
      <c r="E73" s="154"/>
      <c r="F73" s="155">
        <f t="shared" si="38"/>
        <v>1</v>
      </c>
      <c r="G73" s="244">
        <v>576</v>
      </c>
      <c r="H73" s="261">
        <v>576</v>
      </c>
      <c r="I73" s="154"/>
      <c r="J73" s="155">
        <f t="shared" si="39"/>
        <v>1</v>
      </c>
      <c r="K73" s="240">
        <v>23</v>
      </c>
      <c r="L73" s="182">
        <v>23</v>
      </c>
      <c r="M73" s="154"/>
      <c r="N73" s="157">
        <f t="shared" si="40"/>
        <v>1</v>
      </c>
      <c r="O73" s="261">
        <v>819</v>
      </c>
      <c r="P73" s="261">
        <v>82</v>
      </c>
      <c r="Q73" s="157">
        <f t="shared" si="41"/>
        <v>1</v>
      </c>
      <c r="R73" s="261">
        <v>84</v>
      </c>
      <c r="S73" s="158">
        <f t="shared" si="42"/>
        <v>0</v>
      </c>
      <c r="T73" s="263">
        <v>713</v>
      </c>
      <c r="U73" s="261">
        <v>755</v>
      </c>
      <c r="V73" s="159">
        <f t="shared" si="43"/>
        <v>1.05890603085554</v>
      </c>
      <c r="W73" s="152">
        <f t="shared" si="44"/>
        <v>2</v>
      </c>
      <c r="X73" s="155">
        <f t="shared" si="45"/>
        <v>6</v>
      </c>
      <c r="Y73" s="261">
        <v>19</v>
      </c>
      <c r="Z73" s="160">
        <f t="shared" si="46"/>
        <v>0</v>
      </c>
      <c r="AA73" s="261">
        <v>3</v>
      </c>
      <c r="AB73" s="160">
        <f t="shared" si="47"/>
        <v>0</v>
      </c>
      <c r="AC73" s="261">
        <v>10729</v>
      </c>
      <c r="AD73" s="161">
        <f t="shared" si="48"/>
        <v>1.4328258547008548</v>
      </c>
      <c r="AE73" s="157">
        <f t="shared" si="49"/>
        <v>1</v>
      </c>
      <c r="AF73" s="261">
        <v>2309</v>
      </c>
      <c r="AG73" s="162"/>
      <c r="AH73" s="155">
        <f t="shared" si="50"/>
        <v>1</v>
      </c>
      <c r="AI73" s="182">
        <v>100</v>
      </c>
      <c r="AJ73" s="160">
        <f t="shared" si="51"/>
        <v>1</v>
      </c>
      <c r="AK73" s="163">
        <f t="shared" si="52"/>
        <v>3</v>
      </c>
      <c r="AL73" s="261">
        <v>207</v>
      </c>
      <c r="AM73" s="164">
        <f t="shared" si="53"/>
        <v>0.359375</v>
      </c>
      <c r="AN73" s="160">
        <f t="shared" si="54"/>
        <v>0</v>
      </c>
      <c r="AO73" s="163">
        <f t="shared" si="55"/>
        <v>9</v>
      </c>
      <c r="AP73" s="165">
        <f t="shared" si="56"/>
        <v>0.5294117647058824</v>
      </c>
      <c r="AQ73" s="245" t="s">
        <v>42</v>
      </c>
      <c r="AR73" s="278"/>
    </row>
    <row r="74" spans="1:44" s="128" customFormat="1" ht="14.25" customHeight="1">
      <c r="A74" s="152"/>
      <c r="B74" s="260" t="s">
        <v>46</v>
      </c>
      <c r="C74" s="241">
        <v>93</v>
      </c>
      <c r="D74" s="261">
        <v>111</v>
      </c>
      <c r="E74" s="169"/>
      <c r="F74" s="155">
        <f t="shared" si="38"/>
        <v>1</v>
      </c>
      <c r="G74" s="265">
        <v>2693</v>
      </c>
      <c r="H74" s="261">
        <v>2700</v>
      </c>
      <c r="I74" s="170"/>
      <c r="J74" s="155">
        <f t="shared" si="39"/>
        <v>1</v>
      </c>
      <c r="K74" s="266">
        <v>79</v>
      </c>
      <c r="L74" s="182">
        <v>79</v>
      </c>
      <c r="M74" s="155"/>
      <c r="N74" s="157">
        <f t="shared" si="40"/>
        <v>1</v>
      </c>
      <c r="O74" s="261">
        <v>4915</v>
      </c>
      <c r="P74" s="261">
        <v>99</v>
      </c>
      <c r="Q74" s="157">
        <f t="shared" si="41"/>
        <v>2</v>
      </c>
      <c r="R74" s="261">
        <v>144</v>
      </c>
      <c r="S74" s="158">
        <f t="shared" si="42"/>
        <v>0</v>
      </c>
      <c r="T74" s="267">
        <v>2449</v>
      </c>
      <c r="U74" s="261">
        <v>2841</v>
      </c>
      <c r="V74" s="159">
        <f t="shared" si="43"/>
        <v>1.1600653327888935</v>
      </c>
      <c r="W74" s="152">
        <f t="shared" si="44"/>
        <v>2</v>
      </c>
      <c r="X74" s="155">
        <f t="shared" si="45"/>
        <v>7</v>
      </c>
      <c r="Y74" s="261">
        <v>15</v>
      </c>
      <c r="Z74" s="160">
        <f t="shared" si="46"/>
        <v>0</v>
      </c>
      <c r="AA74" s="261">
        <v>5</v>
      </c>
      <c r="AB74" s="160">
        <f t="shared" si="47"/>
        <v>0</v>
      </c>
      <c r="AC74" s="261">
        <v>37858</v>
      </c>
      <c r="AD74" s="161">
        <f t="shared" si="48"/>
        <v>1.0785754985754985</v>
      </c>
      <c r="AE74" s="157">
        <f t="shared" si="49"/>
        <v>0</v>
      </c>
      <c r="AF74" s="261">
        <v>9803</v>
      </c>
      <c r="AG74" s="162"/>
      <c r="AH74" s="155">
        <f t="shared" si="50"/>
        <v>1</v>
      </c>
      <c r="AI74" s="182">
        <v>100</v>
      </c>
      <c r="AJ74" s="160">
        <f t="shared" si="51"/>
        <v>1</v>
      </c>
      <c r="AK74" s="163">
        <f t="shared" si="52"/>
        <v>2</v>
      </c>
      <c r="AL74" s="261">
        <v>2993</v>
      </c>
      <c r="AM74" s="164">
        <f t="shared" si="53"/>
        <v>1.1085185185185185</v>
      </c>
      <c r="AN74" s="160">
        <f t="shared" si="54"/>
        <v>2</v>
      </c>
      <c r="AO74" s="163">
        <f t="shared" si="55"/>
        <v>11</v>
      </c>
      <c r="AP74" s="165">
        <f t="shared" si="56"/>
        <v>0.6470588235294117</v>
      </c>
      <c r="AQ74" s="245" t="s">
        <v>42</v>
      </c>
      <c r="AR74" s="278"/>
    </row>
    <row r="75" spans="1:51" s="128" customFormat="1" ht="14.25" customHeight="1">
      <c r="A75" s="152"/>
      <c r="B75" s="260" t="s">
        <v>132</v>
      </c>
      <c r="C75" s="241">
        <v>13</v>
      </c>
      <c r="D75" s="261">
        <v>17</v>
      </c>
      <c r="E75" s="166"/>
      <c r="F75" s="155">
        <f t="shared" si="38"/>
        <v>1</v>
      </c>
      <c r="G75" s="249">
        <v>110</v>
      </c>
      <c r="H75" s="261">
        <v>106</v>
      </c>
      <c r="I75" s="167"/>
      <c r="J75" s="155">
        <f t="shared" si="39"/>
        <v>1</v>
      </c>
      <c r="K75" s="250">
        <v>10</v>
      </c>
      <c r="L75" s="182">
        <v>10</v>
      </c>
      <c r="M75" s="155"/>
      <c r="N75" s="157">
        <f t="shared" si="40"/>
        <v>1</v>
      </c>
      <c r="O75" s="261">
        <v>131</v>
      </c>
      <c r="P75" s="261">
        <v>97</v>
      </c>
      <c r="Q75" s="157">
        <f t="shared" si="41"/>
        <v>2</v>
      </c>
      <c r="R75" s="261">
        <v>126</v>
      </c>
      <c r="S75" s="158">
        <f t="shared" si="42"/>
        <v>0</v>
      </c>
      <c r="T75" s="263">
        <v>310</v>
      </c>
      <c r="U75" s="261">
        <v>319</v>
      </c>
      <c r="V75" s="159">
        <f t="shared" si="43"/>
        <v>1.0290322580645161</v>
      </c>
      <c r="W75" s="152">
        <f t="shared" si="44"/>
        <v>2</v>
      </c>
      <c r="X75" s="155">
        <f t="shared" si="45"/>
        <v>7</v>
      </c>
      <c r="Y75" s="261">
        <v>68</v>
      </c>
      <c r="Z75" s="160">
        <f t="shared" si="46"/>
        <v>0</v>
      </c>
      <c r="AA75" s="261">
        <v>37</v>
      </c>
      <c r="AB75" s="160">
        <f t="shared" si="47"/>
        <v>0</v>
      </c>
      <c r="AC75" s="261">
        <v>2220</v>
      </c>
      <c r="AD75" s="161">
        <f t="shared" si="48"/>
        <v>1.6110304789550072</v>
      </c>
      <c r="AE75" s="157">
        <f t="shared" si="49"/>
        <v>1</v>
      </c>
      <c r="AF75" s="261">
        <v>445</v>
      </c>
      <c r="AG75" s="168"/>
      <c r="AH75" s="155">
        <f t="shared" si="50"/>
        <v>1</v>
      </c>
      <c r="AI75" s="182">
        <v>100</v>
      </c>
      <c r="AJ75" s="160">
        <f t="shared" si="51"/>
        <v>1</v>
      </c>
      <c r="AK75" s="163">
        <f t="shared" si="52"/>
        <v>3</v>
      </c>
      <c r="AL75" s="261">
        <v>84</v>
      </c>
      <c r="AM75" s="164">
        <f t="shared" si="53"/>
        <v>0.7924528301886793</v>
      </c>
      <c r="AN75" s="160">
        <f t="shared" si="54"/>
        <v>1</v>
      </c>
      <c r="AO75" s="163">
        <f t="shared" si="55"/>
        <v>11</v>
      </c>
      <c r="AP75" s="165">
        <f t="shared" si="56"/>
        <v>0.6470588235294117</v>
      </c>
      <c r="AQ75" s="245" t="s">
        <v>42</v>
      </c>
      <c r="AR75" s="278"/>
      <c r="AS75" s="132"/>
      <c r="AT75" s="132"/>
      <c r="AU75" s="132"/>
      <c r="AV75" s="132"/>
      <c r="AW75" s="132"/>
      <c r="AX75" s="132"/>
      <c r="AY75" s="132"/>
    </row>
    <row r="76" spans="1:44" s="128" customFormat="1" ht="14.25" customHeight="1">
      <c r="A76" s="152"/>
      <c r="B76" s="260" t="s">
        <v>117</v>
      </c>
      <c r="C76" s="241">
        <v>30</v>
      </c>
      <c r="D76" s="261">
        <v>37</v>
      </c>
      <c r="E76" s="153"/>
      <c r="F76" s="155">
        <f t="shared" si="38"/>
        <v>1</v>
      </c>
      <c r="G76" s="285">
        <v>608</v>
      </c>
      <c r="H76" s="261">
        <v>618</v>
      </c>
      <c r="I76" s="153"/>
      <c r="J76" s="155">
        <f t="shared" si="39"/>
        <v>1</v>
      </c>
      <c r="K76" s="286">
        <v>27</v>
      </c>
      <c r="L76" s="182">
        <v>27</v>
      </c>
      <c r="M76" s="153"/>
      <c r="N76" s="157">
        <f t="shared" si="40"/>
        <v>1</v>
      </c>
      <c r="O76" s="261">
        <v>1136</v>
      </c>
      <c r="P76" s="261">
        <v>98</v>
      </c>
      <c r="Q76" s="157">
        <f t="shared" si="41"/>
        <v>2</v>
      </c>
      <c r="R76" s="261">
        <v>136</v>
      </c>
      <c r="S76" s="158">
        <f t="shared" si="42"/>
        <v>0</v>
      </c>
      <c r="T76" s="287">
        <v>837</v>
      </c>
      <c r="U76" s="261">
        <v>892</v>
      </c>
      <c r="V76" s="159">
        <f t="shared" si="43"/>
        <v>1.065710872162485</v>
      </c>
      <c r="W76" s="152">
        <f t="shared" si="44"/>
        <v>2</v>
      </c>
      <c r="X76" s="155">
        <f t="shared" si="45"/>
        <v>7</v>
      </c>
      <c r="Y76" s="261">
        <v>24</v>
      </c>
      <c r="Z76" s="160">
        <f t="shared" si="46"/>
        <v>0</v>
      </c>
      <c r="AA76" s="261">
        <v>9</v>
      </c>
      <c r="AB76" s="160">
        <f t="shared" si="47"/>
        <v>0</v>
      </c>
      <c r="AC76" s="261">
        <v>7050</v>
      </c>
      <c r="AD76" s="161">
        <f t="shared" si="48"/>
        <v>0.8775205377147125</v>
      </c>
      <c r="AE76" s="157">
        <f t="shared" si="49"/>
        <v>0</v>
      </c>
      <c r="AF76" s="261">
        <v>1350</v>
      </c>
      <c r="AG76" s="168"/>
      <c r="AH76" s="155">
        <f t="shared" si="50"/>
        <v>0</v>
      </c>
      <c r="AI76" s="182">
        <v>100</v>
      </c>
      <c r="AJ76" s="160">
        <f t="shared" si="51"/>
        <v>1</v>
      </c>
      <c r="AK76" s="163">
        <f t="shared" si="52"/>
        <v>1</v>
      </c>
      <c r="AL76" s="261">
        <v>136</v>
      </c>
      <c r="AM76" s="164">
        <f t="shared" si="53"/>
        <v>0.22006472491909385</v>
      </c>
      <c r="AN76" s="160">
        <f t="shared" si="54"/>
        <v>0</v>
      </c>
      <c r="AO76" s="163">
        <f t="shared" si="55"/>
        <v>8</v>
      </c>
      <c r="AP76" s="165">
        <f t="shared" si="56"/>
        <v>0.4705882352941177</v>
      </c>
      <c r="AQ76" s="245" t="s">
        <v>125</v>
      </c>
      <c r="AR76" s="278"/>
    </row>
    <row r="77" spans="1:51" s="128" customFormat="1" ht="14.25" customHeight="1">
      <c r="A77" s="152"/>
      <c r="B77" s="260" t="s">
        <v>119</v>
      </c>
      <c r="C77" s="241">
        <v>73</v>
      </c>
      <c r="D77" s="261">
        <v>93</v>
      </c>
      <c r="E77" s="154"/>
      <c r="F77" s="155">
        <f t="shared" si="38"/>
        <v>1</v>
      </c>
      <c r="G77" s="244">
        <v>1525</v>
      </c>
      <c r="H77" s="261">
        <v>1520</v>
      </c>
      <c r="I77" s="154"/>
      <c r="J77" s="155">
        <f t="shared" si="39"/>
        <v>1</v>
      </c>
      <c r="K77" s="240">
        <v>55</v>
      </c>
      <c r="L77" s="182">
        <v>55</v>
      </c>
      <c r="M77" s="154"/>
      <c r="N77" s="157">
        <f t="shared" si="40"/>
        <v>1</v>
      </c>
      <c r="O77" s="261">
        <v>1948</v>
      </c>
      <c r="P77" s="261">
        <v>86</v>
      </c>
      <c r="Q77" s="157">
        <f t="shared" si="41"/>
        <v>1</v>
      </c>
      <c r="R77" s="261">
        <v>147</v>
      </c>
      <c r="S77" s="158">
        <f t="shared" si="42"/>
        <v>0</v>
      </c>
      <c r="T77" s="263">
        <v>1705</v>
      </c>
      <c r="U77" s="261">
        <v>1954</v>
      </c>
      <c r="V77" s="159">
        <f t="shared" si="43"/>
        <v>1.146041055718475</v>
      </c>
      <c r="W77" s="152">
        <f t="shared" si="44"/>
        <v>2</v>
      </c>
      <c r="X77" s="155">
        <f t="shared" si="45"/>
        <v>6</v>
      </c>
      <c r="Y77" s="261">
        <v>49</v>
      </c>
      <c r="Z77" s="160">
        <f t="shared" si="46"/>
        <v>0</v>
      </c>
      <c r="AA77" s="261">
        <v>32</v>
      </c>
      <c r="AB77" s="160">
        <f t="shared" si="47"/>
        <v>0</v>
      </c>
      <c r="AC77" s="261">
        <v>22513</v>
      </c>
      <c r="AD77" s="161">
        <f t="shared" si="48"/>
        <v>1.139321862348178</v>
      </c>
      <c r="AE77" s="157">
        <f t="shared" si="49"/>
        <v>0</v>
      </c>
      <c r="AF77" s="261">
        <v>5088</v>
      </c>
      <c r="AG77" s="162"/>
      <c r="AH77" s="155">
        <f t="shared" si="50"/>
        <v>1</v>
      </c>
      <c r="AI77" s="182">
        <v>100</v>
      </c>
      <c r="AJ77" s="160">
        <f t="shared" si="51"/>
        <v>1</v>
      </c>
      <c r="AK77" s="163">
        <f t="shared" si="52"/>
        <v>2</v>
      </c>
      <c r="AL77" s="261">
        <v>1256</v>
      </c>
      <c r="AM77" s="164">
        <f t="shared" si="53"/>
        <v>0.8263157894736842</v>
      </c>
      <c r="AN77" s="160">
        <f t="shared" si="54"/>
        <v>1</v>
      </c>
      <c r="AO77" s="163">
        <f t="shared" si="55"/>
        <v>9</v>
      </c>
      <c r="AP77" s="165">
        <f t="shared" si="56"/>
        <v>0.5294117647058824</v>
      </c>
      <c r="AQ77" s="245" t="s">
        <v>125</v>
      </c>
      <c r="AR77" s="278"/>
      <c r="AS77" s="132"/>
      <c r="AT77" s="132"/>
      <c r="AU77" s="132"/>
      <c r="AV77" s="132"/>
      <c r="AW77" s="132"/>
      <c r="AX77" s="132"/>
      <c r="AY77" s="132"/>
    </row>
    <row r="78" spans="1:51" s="128" customFormat="1" ht="18" customHeight="1">
      <c r="A78" s="152"/>
      <c r="B78" s="260" t="s">
        <v>121</v>
      </c>
      <c r="C78" s="241">
        <v>41</v>
      </c>
      <c r="D78" s="261">
        <v>54</v>
      </c>
      <c r="E78" s="174"/>
      <c r="F78" s="155">
        <f t="shared" si="38"/>
        <v>1</v>
      </c>
      <c r="G78" s="244">
        <v>772</v>
      </c>
      <c r="H78" s="261">
        <v>765</v>
      </c>
      <c r="I78" s="174"/>
      <c r="J78" s="155">
        <f t="shared" si="39"/>
        <v>1</v>
      </c>
      <c r="K78" s="240">
        <v>30</v>
      </c>
      <c r="L78" s="182">
        <v>30</v>
      </c>
      <c r="M78" s="174"/>
      <c r="N78" s="157">
        <f t="shared" si="40"/>
        <v>1</v>
      </c>
      <c r="O78" s="261">
        <v>792</v>
      </c>
      <c r="P78" s="261">
        <v>64</v>
      </c>
      <c r="Q78" s="157">
        <f t="shared" si="41"/>
        <v>0</v>
      </c>
      <c r="R78" s="261">
        <v>109</v>
      </c>
      <c r="S78" s="158">
        <f t="shared" si="42"/>
        <v>0</v>
      </c>
      <c r="T78" s="263">
        <v>930</v>
      </c>
      <c r="U78" s="261">
        <v>1062</v>
      </c>
      <c r="V78" s="159">
        <f t="shared" si="43"/>
        <v>1.1419354838709677</v>
      </c>
      <c r="W78" s="152">
        <f t="shared" si="44"/>
        <v>2</v>
      </c>
      <c r="X78" s="155">
        <f t="shared" si="45"/>
        <v>5</v>
      </c>
      <c r="Y78" s="261">
        <v>14</v>
      </c>
      <c r="Z78" s="160">
        <f t="shared" si="46"/>
        <v>0</v>
      </c>
      <c r="AA78" s="261">
        <v>7</v>
      </c>
      <c r="AB78" s="160">
        <f t="shared" si="47"/>
        <v>0</v>
      </c>
      <c r="AC78" s="261">
        <v>14616</v>
      </c>
      <c r="AD78" s="161">
        <f t="shared" si="48"/>
        <v>1.469683257918552</v>
      </c>
      <c r="AE78" s="157">
        <f t="shared" si="49"/>
        <v>1</v>
      </c>
      <c r="AF78" s="261">
        <v>3528</v>
      </c>
      <c r="AG78" s="168"/>
      <c r="AH78" s="155">
        <f t="shared" si="50"/>
        <v>1</v>
      </c>
      <c r="AI78" s="182">
        <v>100</v>
      </c>
      <c r="AJ78" s="160">
        <f t="shared" si="51"/>
        <v>1</v>
      </c>
      <c r="AK78" s="163">
        <f t="shared" si="52"/>
        <v>3</v>
      </c>
      <c r="AL78" s="261">
        <v>238</v>
      </c>
      <c r="AM78" s="164">
        <f t="shared" si="53"/>
        <v>0.3111111111111111</v>
      </c>
      <c r="AN78" s="160">
        <f t="shared" si="54"/>
        <v>0</v>
      </c>
      <c r="AO78" s="163">
        <f t="shared" si="55"/>
        <v>8</v>
      </c>
      <c r="AP78" s="165">
        <f t="shared" si="56"/>
        <v>0.4705882352941177</v>
      </c>
      <c r="AQ78" s="245" t="s">
        <v>125</v>
      </c>
      <c r="AR78" s="278"/>
      <c r="AS78" s="125"/>
      <c r="AT78" s="125"/>
      <c r="AU78" s="125"/>
      <c r="AV78" s="125"/>
      <c r="AW78" s="125"/>
      <c r="AX78" s="125"/>
      <c r="AY78" s="125"/>
    </row>
    <row r="79" spans="1:51" s="128" customFormat="1" ht="18" customHeight="1">
      <c r="A79" s="152"/>
      <c r="B79" s="260" t="s">
        <v>127</v>
      </c>
      <c r="C79" s="241">
        <v>36</v>
      </c>
      <c r="D79" s="261">
        <v>44</v>
      </c>
      <c r="E79" s="166"/>
      <c r="F79" s="155">
        <f t="shared" si="38"/>
        <v>1</v>
      </c>
      <c r="G79" s="246">
        <v>619</v>
      </c>
      <c r="H79" s="261">
        <v>616</v>
      </c>
      <c r="I79" s="167"/>
      <c r="J79" s="155">
        <f t="shared" si="39"/>
        <v>1</v>
      </c>
      <c r="K79" s="248">
        <v>27</v>
      </c>
      <c r="L79" s="182">
        <v>27</v>
      </c>
      <c r="M79" s="155"/>
      <c r="N79" s="157">
        <f t="shared" si="40"/>
        <v>1</v>
      </c>
      <c r="O79" s="261">
        <v>635</v>
      </c>
      <c r="P79" s="261">
        <v>62</v>
      </c>
      <c r="Q79" s="157">
        <f t="shared" si="41"/>
        <v>0</v>
      </c>
      <c r="R79" s="261">
        <v>258</v>
      </c>
      <c r="S79" s="158">
        <f t="shared" si="42"/>
        <v>1</v>
      </c>
      <c r="T79" s="263">
        <v>837</v>
      </c>
      <c r="U79" s="261">
        <v>971</v>
      </c>
      <c r="V79" s="159">
        <f t="shared" si="43"/>
        <v>1.1600955794504182</v>
      </c>
      <c r="W79" s="152">
        <f t="shared" si="44"/>
        <v>2</v>
      </c>
      <c r="X79" s="155">
        <f t="shared" si="45"/>
        <v>6</v>
      </c>
      <c r="Y79" s="261">
        <v>11</v>
      </c>
      <c r="Z79" s="160">
        <f t="shared" si="46"/>
        <v>0</v>
      </c>
      <c r="AA79" s="261">
        <v>1</v>
      </c>
      <c r="AB79" s="160">
        <f t="shared" si="47"/>
        <v>0</v>
      </c>
      <c r="AC79" s="261">
        <v>1811</v>
      </c>
      <c r="AD79" s="161">
        <f t="shared" si="48"/>
        <v>0.22614885114885117</v>
      </c>
      <c r="AE79" s="157">
        <f t="shared" si="49"/>
        <v>0</v>
      </c>
      <c r="AF79" s="261">
        <v>666</v>
      </c>
      <c r="AG79" s="168"/>
      <c r="AH79" s="155">
        <f t="shared" si="50"/>
        <v>0</v>
      </c>
      <c r="AI79" s="182">
        <v>100</v>
      </c>
      <c r="AJ79" s="160">
        <f t="shared" si="51"/>
        <v>1</v>
      </c>
      <c r="AK79" s="163">
        <f t="shared" si="52"/>
        <v>1</v>
      </c>
      <c r="AL79" s="261">
        <v>0</v>
      </c>
      <c r="AM79" s="164">
        <f t="shared" si="53"/>
        <v>0</v>
      </c>
      <c r="AN79" s="160">
        <f t="shared" si="54"/>
        <v>0</v>
      </c>
      <c r="AO79" s="163">
        <f t="shared" si="55"/>
        <v>7</v>
      </c>
      <c r="AP79" s="165">
        <f t="shared" si="56"/>
        <v>0.411764705882353</v>
      </c>
      <c r="AQ79" s="245" t="s">
        <v>125</v>
      </c>
      <c r="AR79" s="278"/>
      <c r="AS79" s="125"/>
      <c r="AT79" s="125"/>
      <c r="AU79" s="125"/>
      <c r="AV79" s="125"/>
      <c r="AW79" s="125"/>
      <c r="AX79" s="125"/>
      <c r="AY79" s="125"/>
    </row>
    <row r="80" spans="1:44" s="128" customFormat="1" ht="18" customHeight="1">
      <c r="A80" s="152"/>
      <c r="B80" s="260" t="s">
        <v>57</v>
      </c>
      <c r="C80" s="241">
        <v>73</v>
      </c>
      <c r="D80" s="261">
        <v>87</v>
      </c>
      <c r="E80" s="175"/>
      <c r="F80" s="155">
        <f t="shared" si="38"/>
        <v>1</v>
      </c>
      <c r="G80" s="288">
        <v>1536</v>
      </c>
      <c r="H80" s="261">
        <v>1541</v>
      </c>
      <c r="I80" s="175"/>
      <c r="J80" s="155">
        <f t="shared" si="39"/>
        <v>1</v>
      </c>
      <c r="K80" s="240">
        <v>53</v>
      </c>
      <c r="L80" s="182">
        <v>53</v>
      </c>
      <c r="M80" s="155"/>
      <c r="N80" s="157">
        <f t="shared" si="40"/>
        <v>1</v>
      </c>
      <c r="O80" s="261">
        <v>2434</v>
      </c>
      <c r="P80" s="261">
        <v>95</v>
      </c>
      <c r="Q80" s="157">
        <f t="shared" si="41"/>
        <v>2</v>
      </c>
      <c r="R80" s="261">
        <v>320</v>
      </c>
      <c r="S80" s="158">
        <f t="shared" si="42"/>
        <v>1</v>
      </c>
      <c r="T80" s="263">
        <v>1643</v>
      </c>
      <c r="U80" s="261">
        <v>1979</v>
      </c>
      <c r="V80" s="159">
        <f t="shared" si="43"/>
        <v>1.2045039561777238</v>
      </c>
      <c r="W80" s="152">
        <f t="shared" si="44"/>
        <v>2</v>
      </c>
      <c r="X80" s="155">
        <f t="shared" si="45"/>
        <v>8</v>
      </c>
      <c r="Y80" s="261">
        <v>64</v>
      </c>
      <c r="Z80" s="160">
        <f t="shared" si="46"/>
        <v>0</v>
      </c>
      <c r="AA80" s="261">
        <v>46</v>
      </c>
      <c r="AB80" s="160">
        <f t="shared" si="47"/>
        <v>1</v>
      </c>
      <c r="AC80" s="261">
        <v>31907</v>
      </c>
      <c r="AD80" s="161">
        <f t="shared" si="48"/>
        <v>1.5927220086856688</v>
      </c>
      <c r="AE80" s="157">
        <f t="shared" si="49"/>
        <v>1</v>
      </c>
      <c r="AF80" s="261">
        <v>11875</v>
      </c>
      <c r="AG80" s="168"/>
      <c r="AH80" s="155">
        <f t="shared" si="50"/>
        <v>1</v>
      </c>
      <c r="AI80" s="182">
        <v>100</v>
      </c>
      <c r="AJ80" s="160">
        <f t="shared" si="51"/>
        <v>1</v>
      </c>
      <c r="AK80" s="163">
        <f t="shared" si="52"/>
        <v>4</v>
      </c>
      <c r="AL80" s="261">
        <v>4066</v>
      </c>
      <c r="AM80" s="164">
        <f t="shared" si="53"/>
        <v>2.63854639844257</v>
      </c>
      <c r="AN80" s="160">
        <f t="shared" si="54"/>
        <v>2</v>
      </c>
      <c r="AO80" s="163">
        <f t="shared" si="55"/>
        <v>14</v>
      </c>
      <c r="AP80" s="165">
        <f t="shared" si="56"/>
        <v>0.823529411764706</v>
      </c>
      <c r="AQ80" s="245" t="s">
        <v>41</v>
      </c>
      <c r="AR80" s="278"/>
    </row>
    <row r="81" spans="1:51" s="128" customFormat="1" ht="18" customHeight="1">
      <c r="A81" s="152"/>
      <c r="B81" s="260" t="s">
        <v>138</v>
      </c>
      <c r="C81" s="241">
        <v>102</v>
      </c>
      <c r="D81" s="261">
        <v>133</v>
      </c>
      <c r="E81" s="169"/>
      <c r="F81" s="155">
        <f t="shared" si="38"/>
        <v>0</v>
      </c>
      <c r="G81" s="289">
        <v>2869</v>
      </c>
      <c r="H81" s="261">
        <v>2898</v>
      </c>
      <c r="I81" s="170"/>
      <c r="J81" s="155">
        <f t="shared" si="39"/>
        <v>1</v>
      </c>
      <c r="K81" s="290">
        <v>81</v>
      </c>
      <c r="L81" s="182">
        <v>81</v>
      </c>
      <c r="M81" s="155"/>
      <c r="N81" s="157">
        <f t="shared" si="40"/>
        <v>1</v>
      </c>
      <c r="O81" s="261">
        <v>4232</v>
      </c>
      <c r="P81" s="261">
        <v>91</v>
      </c>
      <c r="Q81" s="157">
        <f t="shared" si="41"/>
        <v>2</v>
      </c>
      <c r="R81" s="261">
        <v>316</v>
      </c>
      <c r="S81" s="158">
        <f t="shared" si="42"/>
        <v>1</v>
      </c>
      <c r="T81" s="291">
        <v>2511</v>
      </c>
      <c r="U81" s="261">
        <v>3014</v>
      </c>
      <c r="V81" s="159">
        <f t="shared" si="43"/>
        <v>1.2003185981680606</v>
      </c>
      <c r="W81" s="152">
        <f t="shared" si="44"/>
        <v>2</v>
      </c>
      <c r="X81" s="155">
        <f t="shared" si="45"/>
        <v>7</v>
      </c>
      <c r="Y81" s="261">
        <v>69</v>
      </c>
      <c r="Z81" s="160">
        <f t="shared" si="46"/>
        <v>0</v>
      </c>
      <c r="AA81" s="261">
        <v>52</v>
      </c>
      <c r="AB81" s="160">
        <f t="shared" si="47"/>
        <v>2</v>
      </c>
      <c r="AC81" s="261">
        <v>45779</v>
      </c>
      <c r="AD81" s="161">
        <f t="shared" si="48"/>
        <v>1.2151351064394542</v>
      </c>
      <c r="AE81" s="157">
        <f t="shared" si="49"/>
        <v>0</v>
      </c>
      <c r="AF81" s="261">
        <v>19344</v>
      </c>
      <c r="AG81" s="162"/>
      <c r="AH81" s="155">
        <f t="shared" si="50"/>
        <v>1</v>
      </c>
      <c r="AI81" s="182">
        <v>100</v>
      </c>
      <c r="AJ81" s="160">
        <f t="shared" si="51"/>
        <v>1</v>
      </c>
      <c r="AK81" s="163">
        <f t="shared" si="52"/>
        <v>4</v>
      </c>
      <c r="AL81" s="261">
        <v>2696</v>
      </c>
      <c r="AM81" s="164">
        <f t="shared" si="53"/>
        <v>0.9302967563837129</v>
      </c>
      <c r="AN81" s="160">
        <f t="shared" si="54"/>
        <v>2</v>
      </c>
      <c r="AO81" s="163">
        <f t="shared" si="55"/>
        <v>13</v>
      </c>
      <c r="AP81" s="165">
        <f t="shared" si="56"/>
        <v>0.7647058823529411</v>
      </c>
      <c r="AQ81" s="245" t="s">
        <v>42</v>
      </c>
      <c r="AR81" s="278"/>
      <c r="AS81" s="125"/>
      <c r="AT81" s="125"/>
      <c r="AU81" s="125"/>
      <c r="AV81" s="125"/>
      <c r="AW81" s="125"/>
      <c r="AX81" s="125"/>
      <c r="AY81" s="125"/>
    </row>
    <row r="82" spans="1:51" s="128" customFormat="1" ht="18" customHeight="1">
      <c r="A82" s="152"/>
      <c r="B82" s="260" t="s">
        <v>120</v>
      </c>
      <c r="C82" s="241">
        <v>69</v>
      </c>
      <c r="D82" s="261">
        <v>80</v>
      </c>
      <c r="E82" s="154"/>
      <c r="F82" s="155">
        <f t="shared" si="38"/>
        <v>1</v>
      </c>
      <c r="G82" s="244">
        <v>1552</v>
      </c>
      <c r="H82" s="261">
        <v>1562</v>
      </c>
      <c r="I82" s="154"/>
      <c r="J82" s="155">
        <f t="shared" si="39"/>
        <v>1</v>
      </c>
      <c r="K82" s="240">
        <v>53</v>
      </c>
      <c r="L82" s="182">
        <v>53</v>
      </c>
      <c r="M82" s="154"/>
      <c r="N82" s="157">
        <f t="shared" si="40"/>
        <v>1</v>
      </c>
      <c r="O82" s="261">
        <v>1867</v>
      </c>
      <c r="P82" s="261">
        <v>79</v>
      </c>
      <c r="Q82" s="157">
        <f t="shared" si="41"/>
        <v>1</v>
      </c>
      <c r="R82" s="261">
        <v>223</v>
      </c>
      <c r="S82" s="158">
        <f t="shared" si="42"/>
        <v>1</v>
      </c>
      <c r="T82" s="263">
        <v>1643</v>
      </c>
      <c r="U82" s="261">
        <v>1567</v>
      </c>
      <c r="V82" s="159">
        <f t="shared" si="43"/>
        <v>0.9537431527693244</v>
      </c>
      <c r="W82" s="152">
        <f t="shared" si="44"/>
        <v>2</v>
      </c>
      <c r="X82" s="155">
        <f t="shared" si="45"/>
        <v>7</v>
      </c>
      <c r="Y82" s="261">
        <v>59</v>
      </c>
      <c r="Z82" s="160">
        <f t="shared" si="46"/>
        <v>0</v>
      </c>
      <c r="AA82" s="261">
        <v>40</v>
      </c>
      <c r="AB82" s="160">
        <f t="shared" si="47"/>
        <v>1</v>
      </c>
      <c r="AC82" s="261">
        <v>22145</v>
      </c>
      <c r="AD82" s="161">
        <f t="shared" si="48"/>
        <v>1.0905643652122525</v>
      </c>
      <c r="AE82" s="157">
        <f t="shared" si="49"/>
        <v>0</v>
      </c>
      <c r="AF82" s="261">
        <v>7395</v>
      </c>
      <c r="AG82" s="162"/>
      <c r="AH82" s="155">
        <f t="shared" si="50"/>
        <v>1</v>
      </c>
      <c r="AI82" s="182">
        <v>100</v>
      </c>
      <c r="AJ82" s="160">
        <f t="shared" si="51"/>
        <v>1</v>
      </c>
      <c r="AK82" s="163">
        <f t="shared" si="52"/>
        <v>3</v>
      </c>
      <c r="AL82" s="261">
        <v>179</v>
      </c>
      <c r="AM82" s="164">
        <f t="shared" si="53"/>
        <v>0.11459667093469911</v>
      </c>
      <c r="AN82" s="160">
        <f t="shared" si="54"/>
        <v>0</v>
      </c>
      <c r="AO82" s="163">
        <f t="shared" si="55"/>
        <v>10</v>
      </c>
      <c r="AP82" s="165">
        <f t="shared" si="56"/>
        <v>0.5882352941176471</v>
      </c>
      <c r="AQ82" s="245" t="s">
        <v>125</v>
      </c>
      <c r="AR82" s="278"/>
      <c r="AS82" s="125"/>
      <c r="AT82" s="125"/>
      <c r="AU82" s="125"/>
      <c r="AV82" s="125"/>
      <c r="AW82" s="125"/>
      <c r="AX82" s="125"/>
      <c r="AY82" s="125"/>
    </row>
    <row r="83" spans="1:51" s="128" customFormat="1" ht="18" customHeight="1">
      <c r="A83" s="152"/>
      <c r="B83" s="260" t="s">
        <v>130</v>
      </c>
      <c r="C83" s="241">
        <v>20</v>
      </c>
      <c r="D83" s="261">
        <v>21</v>
      </c>
      <c r="E83" s="292"/>
      <c r="F83" s="155">
        <f t="shared" si="38"/>
        <v>1</v>
      </c>
      <c r="G83" s="244">
        <v>446</v>
      </c>
      <c r="H83" s="261">
        <v>447</v>
      </c>
      <c r="I83" s="292"/>
      <c r="J83" s="155">
        <f t="shared" si="39"/>
        <v>1</v>
      </c>
      <c r="K83" s="240">
        <v>16</v>
      </c>
      <c r="L83" s="182">
        <v>16</v>
      </c>
      <c r="M83" s="292"/>
      <c r="N83" s="157">
        <f t="shared" si="40"/>
        <v>1</v>
      </c>
      <c r="O83" s="261">
        <v>435</v>
      </c>
      <c r="P83" s="261">
        <v>100</v>
      </c>
      <c r="Q83" s="157">
        <f t="shared" si="41"/>
        <v>2</v>
      </c>
      <c r="R83" s="261">
        <v>185</v>
      </c>
      <c r="S83" s="158">
        <f t="shared" si="42"/>
        <v>1</v>
      </c>
      <c r="T83" s="263">
        <v>496</v>
      </c>
      <c r="U83" s="261">
        <v>421</v>
      </c>
      <c r="V83" s="159">
        <f t="shared" si="43"/>
        <v>0.8487903225806451</v>
      </c>
      <c r="W83" s="152">
        <f t="shared" si="44"/>
        <v>1</v>
      </c>
      <c r="X83" s="155">
        <f t="shared" si="45"/>
        <v>7</v>
      </c>
      <c r="Y83" s="261">
        <v>73</v>
      </c>
      <c r="Z83" s="160">
        <f t="shared" si="46"/>
        <v>1</v>
      </c>
      <c r="AA83" s="261">
        <v>22</v>
      </c>
      <c r="AB83" s="160">
        <f t="shared" si="47"/>
        <v>0</v>
      </c>
      <c r="AC83" s="261">
        <v>7853</v>
      </c>
      <c r="AD83" s="161">
        <f t="shared" si="48"/>
        <v>1.351402512476338</v>
      </c>
      <c r="AE83" s="157">
        <f t="shared" si="49"/>
        <v>0</v>
      </c>
      <c r="AF83" s="261">
        <v>1976</v>
      </c>
      <c r="AG83" s="292"/>
      <c r="AH83" s="155">
        <f t="shared" si="50"/>
        <v>1</v>
      </c>
      <c r="AI83" s="182">
        <v>100</v>
      </c>
      <c r="AJ83" s="160">
        <f t="shared" si="51"/>
        <v>1</v>
      </c>
      <c r="AK83" s="163">
        <f t="shared" si="52"/>
        <v>3</v>
      </c>
      <c r="AL83" s="261">
        <v>126</v>
      </c>
      <c r="AM83" s="164">
        <f t="shared" si="53"/>
        <v>0.28187919463087246</v>
      </c>
      <c r="AN83" s="160">
        <f t="shared" si="54"/>
        <v>0</v>
      </c>
      <c r="AO83" s="163">
        <f t="shared" si="55"/>
        <v>10</v>
      </c>
      <c r="AP83" s="165">
        <f t="shared" si="56"/>
        <v>0.5882352941176471</v>
      </c>
      <c r="AQ83" s="245" t="s">
        <v>42</v>
      </c>
      <c r="AR83" s="278"/>
      <c r="AS83" s="132"/>
      <c r="AT83" s="132"/>
      <c r="AU83" s="132"/>
      <c r="AV83" s="132"/>
      <c r="AW83" s="132"/>
      <c r="AX83" s="132"/>
      <c r="AY83" s="132"/>
    </row>
    <row r="84" spans="1:51" s="128" customFormat="1" ht="18" customHeight="1">
      <c r="A84" s="152"/>
      <c r="B84" s="260" t="s">
        <v>78</v>
      </c>
      <c r="C84" s="241">
        <v>64</v>
      </c>
      <c r="D84" s="261">
        <v>79</v>
      </c>
      <c r="E84" s="169"/>
      <c r="F84" s="155">
        <f t="shared" si="38"/>
        <v>1</v>
      </c>
      <c r="G84" s="265">
        <v>1485</v>
      </c>
      <c r="H84" s="261">
        <v>1515</v>
      </c>
      <c r="I84" s="170"/>
      <c r="J84" s="155">
        <f t="shared" si="39"/>
        <v>1</v>
      </c>
      <c r="K84" s="266">
        <v>52</v>
      </c>
      <c r="L84" s="182">
        <v>52</v>
      </c>
      <c r="M84" s="155"/>
      <c r="N84" s="157">
        <f t="shared" si="40"/>
        <v>1</v>
      </c>
      <c r="O84" s="261">
        <v>1723</v>
      </c>
      <c r="P84" s="261">
        <v>68</v>
      </c>
      <c r="Q84" s="157">
        <f t="shared" si="41"/>
        <v>0</v>
      </c>
      <c r="R84" s="261">
        <v>124</v>
      </c>
      <c r="S84" s="158">
        <f t="shared" si="42"/>
        <v>0</v>
      </c>
      <c r="T84" s="268">
        <v>1612</v>
      </c>
      <c r="U84" s="261">
        <v>2046</v>
      </c>
      <c r="V84" s="159">
        <f t="shared" si="43"/>
        <v>1.2692307692307692</v>
      </c>
      <c r="W84" s="152">
        <f t="shared" si="44"/>
        <v>2</v>
      </c>
      <c r="X84" s="155">
        <f t="shared" si="45"/>
        <v>5</v>
      </c>
      <c r="Y84" s="261">
        <v>38</v>
      </c>
      <c r="Z84" s="160">
        <f t="shared" si="46"/>
        <v>0</v>
      </c>
      <c r="AA84" s="261">
        <v>42</v>
      </c>
      <c r="AB84" s="160">
        <f t="shared" si="47"/>
        <v>1</v>
      </c>
      <c r="AC84" s="261">
        <v>34881</v>
      </c>
      <c r="AD84" s="161">
        <f t="shared" si="48"/>
        <v>1.771058644325971</v>
      </c>
      <c r="AE84" s="157">
        <f t="shared" si="49"/>
        <v>1</v>
      </c>
      <c r="AF84" s="261">
        <v>11322</v>
      </c>
      <c r="AG84" s="162"/>
      <c r="AH84" s="155">
        <f t="shared" si="50"/>
        <v>1</v>
      </c>
      <c r="AI84" s="182">
        <v>100</v>
      </c>
      <c r="AJ84" s="160">
        <f t="shared" si="51"/>
        <v>1</v>
      </c>
      <c r="AK84" s="163">
        <f t="shared" si="52"/>
        <v>4</v>
      </c>
      <c r="AL84" s="261">
        <v>806</v>
      </c>
      <c r="AM84" s="164">
        <f t="shared" si="53"/>
        <v>0.532013201320132</v>
      </c>
      <c r="AN84" s="160">
        <f t="shared" si="54"/>
        <v>1</v>
      </c>
      <c r="AO84" s="163">
        <f t="shared" si="55"/>
        <v>10</v>
      </c>
      <c r="AP84" s="165">
        <f t="shared" si="56"/>
        <v>0.5882352941176471</v>
      </c>
      <c r="AQ84" s="245" t="s">
        <v>42</v>
      </c>
      <c r="AR84" s="278"/>
      <c r="AS84" s="125"/>
      <c r="AT84" s="125"/>
      <c r="AU84" s="125"/>
      <c r="AV84" s="125"/>
      <c r="AW84" s="125"/>
      <c r="AX84" s="125"/>
      <c r="AY84" s="125"/>
    </row>
    <row r="85" spans="1:51" s="128" customFormat="1" ht="18" customHeight="1">
      <c r="A85" s="152"/>
      <c r="B85" s="260" t="s">
        <v>79</v>
      </c>
      <c r="C85" s="241">
        <v>127</v>
      </c>
      <c r="D85" s="261">
        <v>144</v>
      </c>
      <c r="E85" s="169"/>
      <c r="F85" s="155">
        <f t="shared" si="38"/>
        <v>1</v>
      </c>
      <c r="G85" s="244">
        <v>1944</v>
      </c>
      <c r="H85" s="261">
        <v>3017</v>
      </c>
      <c r="I85" s="170"/>
      <c r="J85" s="155">
        <f t="shared" si="39"/>
        <v>0</v>
      </c>
      <c r="K85" s="240">
        <v>60</v>
      </c>
      <c r="L85" s="182">
        <v>96</v>
      </c>
      <c r="M85" s="155"/>
      <c r="N85" s="157">
        <f t="shared" si="40"/>
        <v>0</v>
      </c>
      <c r="O85" s="261">
        <v>5869</v>
      </c>
      <c r="P85" s="261">
        <v>99</v>
      </c>
      <c r="Q85" s="157">
        <f t="shared" si="41"/>
        <v>2</v>
      </c>
      <c r="R85" s="261">
        <v>143</v>
      </c>
      <c r="S85" s="158">
        <f t="shared" si="42"/>
        <v>0</v>
      </c>
      <c r="T85" s="263">
        <v>1860</v>
      </c>
      <c r="U85" s="261">
        <v>3475</v>
      </c>
      <c r="V85" s="159">
        <f t="shared" si="43"/>
        <v>1.868279569892473</v>
      </c>
      <c r="W85" s="152">
        <f t="shared" si="44"/>
        <v>2</v>
      </c>
      <c r="X85" s="155">
        <f t="shared" si="45"/>
        <v>5</v>
      </c>
      <c r="Y85" s="261">
        <v>29</v>
      </c>
      <c r="Z85" s="160">
        <f t="shared" si="46"/>
        <v>0</v>
      </c>
      <c r="AA85" s="261">
        <v>28</v>
      </c>
      <c r="AB85" s="160">
        <f t="shared" si="47"/>
        <v>0</v>
      </c>
      <c r="AC85" s="261">
        <v>57707</v>
      </c>
      <c r="AD85" s="161">
        <f t="shared" si="48"/>
        <v>1.4713291349022208</v>
      </c>
      <c r="AE85" s="157">
        <f t="shared" si="49"/>
        <v>1</v>
      </c>
      <c r="AF85" s="261">
        <v>18178</v>
      </c>
      <c r="AG85" s="162"/>
      <c r="AH85" s="155">
        <f t="shared" si="50"/>
        <v>1</v>
      </c>
      <c r="AI85" s="182">
        <v>100</v>
      </c>
      <c r="AJ85" s="160">
        <f t="shared" si="51"/>
        <v>1</v>
      </c>
      <c r="AK85" s="163">
        <f t="shared" si="52"/>
        <v>3</v>
      </c>
      <c r="AL85" s="261">
        <v>1175</v>
      </c>
      <c r="AM85" s="164">
        <f t="shared" si="53"/>
        <v>0.38945972820682795</v>
      </c>
      <c r="AN85" s="160">
        <f t="shared" si="54"/>
        <v>0</v>
      </c>
      <c r="AO85" s="163">
        <f t="shared" si="55"/>
        <v>8</v>
      </c>
      <c r="AP85" s="165">
        <f t="shared" si="56"/>
        <v>0.4705882352941177</v>
      </c>
      <c r="AQ85" s="245" t="s">
        <v>42</v>
      </c>
      <c r="AR85" s="278"/>
      <c r="AS85" s="130"/>
      <c r="AT85" s="130"/>
      <c r="AU85" s="130"/>
      <c r="AV85" s="130"/>
      <c r="AW85" s="130"/>
      <c r="AX85" s="130"/>
      <c r="AY85" s="130"/>
    </row>
    <row r="86" spans="1:51" s="127" customFormat="1" ht="15" customHeight="1">
      <c r="A86" s="152"/>
      <c r="B86" s="260" t="s">
        <v>48</v>
      </c>
      <c r="C86" s="241">
        <v>55</v>
      </c>
      <c r="D86" s="261">
        <v>59</v>
      </c>
      <c r="E86" s="169"/>
      <c r="F86" s="155">
        <f t="shared" si="38"/>
        <v>1</v>
      </c>
      <c r="G86" s="244">
        <v>1265</v>
      </c>
      <c r="H86" s="261">
        <v>1201</v>
      </c>
      <c r="I86" s="170"/>
      <c r="J86" s="155">
        <f t="shared" si="39"/>
        <v>0</v>
      </c>
      <c r="K86" s="240">
        <v>41</v>
      </c>
      <c r="L86" s="182">
        <v>41</v>
      </c>
      <c r="M86" s="155"/>
      <c r="N86" s="157">
        <f t="shared" si="40"/>
        <v>1</v>
      </c>
      <c r="O86" s="261">
        <v>2343</v>
      </c>
      <c r="P86" s="261">
        <v>99</v>
      </c>
      <c r="Q86" s="157">
        <f t="shared" si="41"/>
        <v>2</v>
      </c>
      <c r="R86" s="261">
        <v>319</v>
      </c>
      <c r="S86" s="158">
        <f t="shared" si="42"/>
        <v>1</v>
      </c>
      <c r="T86" s="263">
        <v>1271</v>
      </c>
      <c r="U86" s="261">
        <v>1248</v>
      </c>
      <c r="V86" s="159">
        <f t="shared" si="43"/>
        <v>0.981904012588513</v>
      </c>
      <c r="W86" s="152">
        <f t="shared" si="44"/>
        <v>2</v>
      </c>
      <c r="X86" s="155">
        <f t="shared" si="45"/>
        <v>7</v>
      </c>
      <c r="Y86" s="261">
        <v>18</v>
      </c>
      <c r="Z86" s="160">
        <f t="shared" si="46"/>
        <v>0</v>
      </c>
      <c r="AA86" s="261">
        <v>23</v>
      </c>
      <c r="AB86" s="160">
        <f t="shared" si="47"/>
        <v>0</v>
      </c>
      <c r="AC86" s="261">
        <v>12152</v>
      </c>
      <c r="AD86" s="161">
        <f t="shared" si="48"/>
        <v>0.7783257541792097</v>
      </c>
      <c r="AE86" s="157">
        <f t="shared" si="49"/>
        <v>0</v>
      </c>
      <c r="AF86" s="261">
        <v>2924</v>
      </c>
      <c r="AG86" s="162"/>
      <c r="AH86" s="155">
        <f t="shared" si="50"/>
        <v>0</v>
      </c>
      <c r="AI86" s="182">
        <v>100</v>
      </c>
      <c r="AJ86" s="160">
        <f t="shared" si="51"/>
        <v>1</v>
      </c>
      <c r="AK86" s="163">
        <f t="shared" si="52"/>
        <v>1</v>
      </c>
      <c r="AL86" s="261">
        <v>519</v>
      </c>
      <c r="AM86" s="164">
        <f t="shared" si="53"/>
        <v>0.4321398834304746</v>
      </c>
      <c r="AN86" s="160">
        <f t="shared" si="54"/>
        <v>0</v>
      </c>
      <c r="AO86" s="163">
        <f t="shared" si="55"/>
        <v>8</v>
      </c>
      <c r="AP86" s="165">
        <f t="shared" si="56"/>
        <v>0.4705882352941177</v>
      </c>
      <c r="AQ86" s="245" t="s">
        <v>42</v>
      </c>
      <c r="AR86" s="278"/>
      <c r="AS86" s="128"/>
      <c r="AT86" s="128"/>
      <c r="AU86" s="128"/>
      <c r="AV86" s="128"/>
      <c r="AW86" s="128"/>
      <c r="AX86" s="128"/>
      <c r="AY86" s="128"/>
    </row>
    <row r="87" spans="1:51" s="127" customFormat="1" ht="15" customHeight="1">
      <c r="A87" s="152"/>
      <c r="B87" s="260" t="s">
        <v>60</v>
      </c>
      <c r="C87" s="241">
        <v>69</v>
      </c>
      <c r="D87" s="261">
        <v>81</v>
      </c>
      <c r="E87" s="174"/>
      <c r="F87" s="155">
        <f t="shared" si="38"/>
        <v>1</v>
      </c>
      <c r="G87" s="246">
        <v>1953</v>
      </c>
      <c r="H87" s="261">
        <v>1963</v>
      </c>
      <c r="I87" s="174"/>
      <c r="J87" s="155">
        <f t="shared" si="39"/>
        <v>1</v>
      </c>
      <c r="K87" s="248">
        <v>58</v>
      </c>
      <c r="L87" s="182">
        <v>58</v>
      </c>
      <c r="M87" s="174"/>
      <c r="N87" s="157">
        <f t="shared" si="40"/>
        <v>1</v>
      </c>
      <c r="O87" s="261">
        <v>1906</v>
      </c>
      <c r="P87" s="261">
        <v>53</v>
      </c>
      <c r="Q87" s="157">
        <f t="shared" si="41"/>
        <v>0</v>
      </c>
      <c r="R87" s="261">
        <v>509</v>
      </c>
      <c r="S87" s="158">
        <f t="shared" si="42"/>
        <v>1</v>
      </c>
      <c r="T87" s="263">
        <v>1798</v>
      </c>
      <c r="U87" s="261">
        <v>2178</v>
      </c>
      <c r="V87" s="159">
        <f t="shared" si="43"/>
        <v>1.2113459399332591</v>
      </c>
      <c r="W87" s="152">
        <f t="shared" si="44"/>
        <v>2</v>
      </c>
      <c r="X87" s="155">
        <f t="shared" si="45"/>
        <v>6</v>
      </c>
      <c r="Y87" s="261">
        <v>25</v>
      </c>
      <c r="Z87" s="160">
        <f t="shared" si="46"/>
        <v>0</v>
      </c>
      <c r="AA87" s="261">
        <v>10</v>
      </c>
      <c r="AB87" s="160">
        <f t="shared" si="47"/>
        <v>0</v>
      </c>
      <c r="AC87" s="261">
        <v>17560</v>
      </c>
      <c r="AD87" s="161">
        <f t="shared" si="48"/>
        <v>0.6881147380383243</v>
      </c>
      <c r="AE87" s="157">
        <f t="shared" si="49"/>
        <v>0</v>
      </c>
      <c r="AF87" s="261">
        <v>5124</v>
      </c>
      <c r="AG87" s="168"/>
      <c r="AH87" s="155">
        <f t="shared" si="50"/>
        <v>0</v>
      </c>
      <c r="AI87" s="182">
        <v>100</v>
      </c>
      <c r="AJ87" s="160">
        <f t="shared" si="51"/>
        <v>1</v>
      </c>
      <c r="AK87" s="163">
        <f t="shared" si="52"/>
        <v>1</v>
      </c>
      <c r="AL87" s="261">
        <v>381</v>
      </c>
      <c r="AM87" s="164">
        <f t="shared" si="53"/>
        <v>0.19409067753438614</v>
      </c>
      <c r="AN87" s="160">
        <f t="shared" si="54"/>
        <v>0</v>
      </c>
      <c r="AO87" s="163">
        <f t="shared" si="55"/>
        <v>7</v>
      </c>
      <c r="AP87" s="165">
        <f t="shared" si="56"/>
        <v>0.411764705882353</v>
      </c>
      <c r="AQ87" s="245" t="s">
        <v>42</v>
      </c>
      <c r="AR87" s="278"/>
      <c r="AS87" s="132" t="s">
        <v>84</v>
      </c>
      <c r="AT87" s="132"/>
      <c r="AU87" s="132"/>
      <c r="AV87" s="132"/>
      <c r="AW87" s="132"/>
      <c r="AX87" s="132"/>
      <c r="AY87" s="132"/>
    </row>
    <row r="88" spans="1:51" s="127" customFormat="1" ht="15" customHeight="1">
      <c r="A88" s="152"/>
      <c r="B88" s="260" t="s">
        <v>59</v>
      </c>
      <c r="C88" s="241">
        <v>81</v>
      </c>
      <c r="D88" s="261">
        <v>104</v>
      </c>
      <c r="E88" s="169"/>
      <c r="F88" s="155">
        <f t="shared" si="38"/>
        <v>0</v>
      </c>
      <c r="G88" s="244">
        <v>1982</v>
      </c>
      <c r="H88" s="261">
        <v>1984</v>
      </c>
      <c r="I88" s="170"/>
      <c r="J88" s="155">
        <f t="shared" si="39"/>
        <v>1</v>
      </c>
      <c r="K88" s="240">
        <v>63</v>
      </c>
      <c r="L88" s="182">
        <v>63</v>
      </c>
      <c r="M88" s="155"/>
      <c r="N88" s="157">
        <f t="shared" si="40"/>
        <v>1</v>
      </c>
      <c r="O88" s="261">
        <v>3135</v>
      </c>
      <c r="P88" s="261">
        <v>99</v>
      </c>
      <c r="Q88" s="157">
        <f t="shared" si="41"/>
        <v>2</v>
      </c>
      <c r="R88" s="261">
        <v>231</v>
      </c>
      <c r="S88" s="158">
        <f t="shared" si="42"/>
        <v>1</v>
      </c>
      <c r="T88" s="280">
        <v>1953</v>
      </c>
      <c r="U88" s="261">
        <v>2433</v>
      </c>
      <c r="V88" s="159">
        <f t="shared" si="43"/>
        <v>1.2457757296466974</v>
      </c>
      <c r="W88" s="152">
        <f t="shared" si="44"/>
        <v>2</v>
      </c>
      <c r="X88" s="155">
        <f t="shared" si="45"/>
        <v>7</v>
      </c>
      <c r="Y88" s="261">
        <v>90</v>
      </c>
      <c r="Z88" s="160">
        <f t="shared" si="46"/>
        <v>2</v>
      </c>
      <c r="AA88" s="261">
        <v>15</v>
      </c>
      <c r="AB88" s="160">
        <f t="shared" si="47"/>
        <v>0</v>
      </c>
      <c r="AC88" s="261">
        <v>43728</v>
      </c>
      <c r="AD88" s="161">
        <f t="shared" si="48"/>
        <v>1.695409429280397</v>
      </c>
      <c r="AE88" s="157">
        <f t="shared" si="49"/>
        <v>1</v>
      </c>
      <c r="AF88" s="261">
        <v>14144</v>
      </c>
      <c r="AG88" s="162"/>
      <c r="AH88" s="155">
        <f t="shared" si="50"/>
        <v>1</v>
      </c>
      <c r="AI88" s="182">
        <v>100</v>
      </c>
      <c r="AJ88" s="160">
        <f t="shared" si="51"/>
        <v>1</v>
      </c>
      <c r="AK88" s="163">
        <f t="shared" si="52"/>
        <v>5</v>
      </c>
      <c r="AL88" s="261">
        <v>1928</v>
      </c>
      <c r="AM88" s="164">
        <f t="shared" si="53"/>
        <v>0.9717741935483871</v>
      </c>
      <c r="AN88" s="160">
        <f t="shared" si="54"/>
        <v>2</v>
      </c>
      <c r="AO88" s="163">
        <f t="shared" si="55"/>
        <v>14</v>
      </c>
      <c r="AP88" s="165">
        <f t="shared" si="56"/>
        <v>0.823529411764706</v>
      </c>
      <c r="AQ88" s="245" t="s">
        <v>41</v>
      </c>
      <c r="AR88" s="278"/>
      <c r="AS88" s="125"/>
      <c r="AT88" s="125"/>
      <c r="AU88" s="125"/>
      <c r="AV88" s="125"/>
      <c r="AW88" s="125"/>
      <c r="AX88" s="125"/>
      <c r="AY88" s="125"/>
    </row>
    <row r="89" spans="1:44" s="308" customFormat="1" ht="17.25">
      <c r="A89" s="293"/>
      <c r="B89" s="260" t="s">
        <v>131</v>
      </c>
      <c r="C89" s="294">
        <v>15</v>
      </c>
      <c r="D89" s="261">
        <v>15</v>
      </c>
      <c r="E89" s="295"/>
      <c r="F89" s="296">
        <f t="shared" si="38"/>
        <v>1</v>
      </c>
      <c r="G89" s="297">
        <v>588</v>
      </c>
      <c r="H89" s="261">
        <v>567</v>
      </c>
      <c r="I89" s="295"/>
      <c r="J89" s="296">
        <f t="shared" si="39"/>
        <v>1</v>
      </c>
      <c r="K89" s="294">
        <v>21</v>
      </c>
      <c r="L89" s="182">
        <v>21</v>
      </c>
      <c r="M89" s="295"/>
      <c r="N89" s="298">
        <f t="shared" si="40"/>
        <v>1</v>
      </c>
      <c r="O89" s="261">
        <v>128</v>
      </c>
      <c r="P89" s="261">
        <v>16</v>
      </c>
      <c r="Q89" s="298">
        <v>1</v>
      </c>
      <c r="R89" s="261">
        <v>50</v>
      </c>
      <c r="S89" s="299">
        <v>1</v>
      </c>
      <c r="T89" s="300">
        <v>450</v>
      </c>
      <c r="U89" s="261">
        <v>315</v>
      </c>
      <c r="V89" s="301">
        <f t="shared" si="43"/>
        <v>0.7</v>
      </c>
      <c r="W89" s="293">
        <f t="shared" si="44"/>
        <v>1</v>
      </c>
      <c r="X89" s="296">
        <f t="shared" si="45"/>
        <v>6</v>
      </c>
      <c r="Y89" s="261">
        <v>30</v>
      </c>
      <c r="Z89" s="160">
        <f t="shared" si="46"/>
        <v>0</v>
      </c>
      <c r="AA89" s="261">
        <v>28</v>
      </c>
      <c r="AB89" s="160">
        <f t="shared" si="47"/>
        <v>0</v>
      </c>
      <c r="AC89" s="261">
        <v>1581</v>
      </c>
      <c r="AD89" s="302">
        <f t="shared" si="48"/>
        <v>0.21448921448921449</v>
      </c>
      <c r="AE89" s="298">
        <f t="shared" si="49"/>
        <v>0</v>
      </c>
      <c r="AF89" s="261">
        <v>1433</v>
      </c>
      <c r="AG89" s="295"/>
      <c r="AH89" s="296">
        <v>1</v>
      </c>
      <c r="AI89" s="182">
        <v>100</v>
      </c>
      <c r="AJ89" s="160">
        <f t="shared" si="51"/>
        <v>1</v>
      </c>
      <c r="AK89" s="303">
        <f t="shared" si="52"/>
        <v>2</v>
      </c>
      <c r="AL89" s="261">
        <v>0</v>
      </c>
      <c r="AM89" s="304">
        <f t="shared" si="53"/>
        <v>0</v>
      </c>
      <c r="AN89" s="160">
        <f t="shared" si="54"/>
        <v>0</v>
      </c>
      <c r="AO89" s="303">
        <f t="shared" si="55"/>
        <v>8</v>
      </c>
      <c r="AP89" s="305">
        <f t="shared" si="56"/>
        <v>0.4705882352941177</v>
      </c>
      <c r="AQ89" s="306" t="s">
        <v>139</v>
      </c>
      <c r="AR89" s="307"/>
    </row>
    <row r="90" spans="1:51" s="128" customFormat="1" ht="17.25">
      <c r="A90" s="152"/>
      <c r="B90" s="260" t="s">
        <v>133</v>
      </c>
      <c r="C90" s="241">
        <v>55</v>
      </c>
      <c r="D90" s="261">
        <v>70</v>
      </c>
      <c r="E90" s="169"/>
      <c r="F90" s="155">
        <f t="shared" si="38"/>
        <v>1</v>
      </c>
      <c r="G90" s="244">
        <v>1459</v>
      </c>
      <c r="H90" s="261">
        <v>1450</v>
      </c>
      <c r="I90" s="170"/>
      <c r="J90" s="155">
        <f t="shared" si="39"/>
        <v>1</v>
      </c>
      <c r="K90" s="240">
        <v>44</v>
      </c>
      <c r="L90" s="182">
        <v>44</v>
      </c>
      <c r="M90" s="155"/>
      <c r="N90" s="157">
        <f t="shared" si="40"/>
        <v>1</v>
      </c>
      <c r="O90" s="261">
        <v>1286</v>
      </c>
      <c r="P90" s="261">
        <v>85</v>
      </c>
      <c r="Q90" s="157">
        <f t="shared" si="41"/>
        <v>1</v>
      </c>
      <c r="R90" s="261">
        <v>215</v>
      </c>
      <c r="S90" s="158">
        <f t="shared" si="42"/>
        <v>1</v>
      </c>
      <c r="T90" s="280">
        <v>1364</v>
      </c>
      <c r="U90" s="261">
        <v>1588</v>
      </c>
      <c r="V90" s="159">
        <f t="shared" si="43"/>
        <v>1.1642228739002933</v>
      </c>
      <c r="W90" s="152">
        <f t="shared" si="44"/>
        <v>2</v>
      </c>
      <c r="X90" s="155">
        <f t="shared" si="45"/>
        <v>7</v>
      </c>
      <c r="Y90" s="261">
        <v>48</v>
      </c>
      <c r="Z90" s="160">
        <f t="shared" si="46"/>
        <v>0</v>
      </c>
      <c r="AA90" s="261">
        <v>22</v>
      </c>
      <c r="AB90" s="160">
        <f t="shared" si="47"/>
        <v>0</v>
      </c>
      <c r="AC90" s="261">
        <v>24209</v>
      </c>
      <c r="AD90" s="161">
        <f t="shared" si="48"/>
        <v>1.2842970822281168</v>
      </c>
      <c r="AE90" s="157">
        <f t="shared" si="49"/>
        <v>0</v>
      </c>
      <c r="AF90" s="261">
        <v>10249</v>
      </c>
      <c r="AG90" s="162"/>
      <c r="AH90" s="155">
        <f t="shared" si="50"/>
        <v>1</v>
      </c>
      <c r="AI90" s="182">
        <v>100</v>
      </c>
      <c r="AJ90" s="160">
        <f t="shared" si="51"/>
        <v>1</v>
      </c>
      <c r="AK90" s="163">
        <f t="shared" si="52"/>
        <v>2</v>
      </c>
      <c r="AL90" s="261">
        <v>1213</v>
      </c>
      <c r="AM90" s="164">
        <f t="shared" si="53"/>
        <v>0.836551724137931</v>
      </c>
      <c r="AN90" s="160">
        <f t="shared" si="54"/>
        <v>1</v>
      </c>
      <c r="AO90" s="163">
        <f t="shared" si="55"/>
        <v>10</v>
      </c>
      <c r="AP90" s="165">
        <f t="shared" si="56"/>
        <v>0.5882352941176471</v>
      </c>
      <c r="AQ90" s="245" t="s">
        <v>42</v>
      </c>
      <c r="AR90" s="278"/>
      <c r="AS90" s="132"/>
      <c r="AT90" s="132"/>
      <c r="AU90" s="132"/>
      <c r="AV90" s="132"/>
      <c r="AW90" s="132"/>
      <c r="AX90" s="132"/>
      <c r="AY90" s="132"/>
    </row>
    <row r="91" spans="1:44" s="128" customFormat="1" ht="17.25">
      <c r="A91" s="152"/>
      <c r="B91" s="260" t="s">
        <v>105</v>
      </c>
      <c r="C91" s="241">
        <v>57</v>
      </c>
      <c r="D91" s="261">
        <v>69</v>
      </c>
      <c r="E91" s="175"/>
      <c r="F91" s="155">
        <f t="shared" si="38"/>
        <v>1</v>
      </c>
      <c r="G91" s="244">
        <v>1140</v>
      </c>
      <c r="H91" s="261">
        <v>1142</v>
      </c>
      <c r="I91" s="175"/>
      <c r="J91" s="155">
        <f t="shared" si="39"/>
        <v>1</v>
      </c>
      <c r="K91" s="240">
        <v>42</v>
      </c>
      <c r="L91" s="182">
        <v>42</v>
      </c>
      <c r="M91" s="155"/>
      <c r="N91" s="157">
        <f t="shared" si="40"/>
        <v>1</v>
      </c>
      <c r="O91" s="261">
        <v>1182</v>
      </c>
      <c r="P91" s="261">
        <v>97</v>
      </c>
      <c r="Q91" s="157">
        <f t="shared" si="41"/>
        <v>2</v>
      </c>
      <c r="R91" s="261">
        <v>358</v>
      </c>
      <c r="S91" s="158">
        <f t="shared" si="42"/>
        <v>1</v>
      </c>
      <c r="T91" s="263">
        <v>1302</v>
      </c>
      <c r="U91" s="261">
        <v>1697</v>
      </c>
      <c r="V91" s="159">
        <f t="shared" si="43"/>
        <v>1.303379416282642</v>
      </c>
      <c r="W91" s="152">
        <f t="shared" si="44"/>
        <v>2</v>
      </c>
      <c r="X91" s="155">
        <f t="shared" si="45"/>
        <v>8</v>
      </c>
      <c r="Y91" s="261">
        <v>100</v>
      </c>
      <c r="Z91" s="160">
        <f t="shared" si="46"/>
        <v>2</v>
      </c>
      <c r="AA91" s="261">
        <v>37</v>
      </c>
      <c r="AB91" s="160">
        <f t="shared" si="47"/>
        <v>0</v>
      </c>
      <c r="AC91" s="261">
        <v>22879</v>
      </c>
      <c r="AD91" s="161">
        <f t="shared" si="48"/>
        <v>1.5410885086892092</v>
      </c>
      <c r="AE91" s="157">
        <f t="shared" si="49"/>
        <v>1</v>
      </c>
      <c r="AF91" s="261">
        <v>5044</v>
      </c>
      <c r="AG91" s="168"/>
      <c r="AH91" s="155">
        <f t="shared" si="50"/>
        <v>1</v>
      </c>
      <c r="AI91" s="182">
        <v>100</v>
      </c>
      <c r="AJ91" s="160">
        <f t="shared" si="51"/>
        <v>1</v>
      </c>
      <c r="AK91" s="163">
        <f t="shared" si="52"/>
        <v>5</v>
      </c>
      <c r="AL91" s="261">
        <v>876</v>
      </c>
      <c r="AM91" s="164">
        <f t="shared" si="53"/>
        <v>0.7670753064798599</v>
      </c>
      <c r="AN91" s="160">
        <f t="shared" si="54"/>
        <v>1</v>
      </c>
      <c r="AO91" s="163">
        <f t="shared" si="55"/>
        <v>14</v>
      </c>
      <c r="AP91" s="165">
        <f t="shared" si="56"/>
        <v>0.823529411764706</v>
      </c>
      <c r="AQ91" s="245" t="s">
        <v>125</v>
      </c>
      <c r="AR91" s="278"/>
    </row>
    <row r="92" spans="1:51" s="128" customFormat="1" ht="18" customHeight="1">
      <c r="A92" s="152"/>
      <c r="B92" s="260" t="s">
        <v>96</v>
      </c>
      <c r="C92" s="241">
        <v>55</v>
      </c>
      <c r="D92" s="261">
        <v>61</v>
      </c>
      <c r="E92" s="166"/>
      <c r="F92" s="155">
        <f t="shared" si="38"/>
        <v>1</v>
      </c>
      <c r="G92" s="244">
        <v>1208</v>
      </c>
      <c r="H92" s="261">
        <v>1213</v>
      </c>
      <c r="I92" s="167"/>
      <c r="J92" s="155">
        <f t="shared" si="39"/>
        <v>1</v>
      </c>
      <c r="K92" s="240">
        <v>41</v>
      </c>
      <c r="L92" s="182">
        <v>41</v>
      </c>
      <c r="M92" s="155"/>
      <c r="N92" s="157">
        <f t="shared" si="40"/>
        <v>1</v>
      </c>
      <c r="O92" s="261">
        <v>1760</v>
      </c>
      <c r="P92" s="261">
        <v>100</v>
      </c>
      <c r="Q92" s="157">
        <f t="shared" si="41"/>
        <v>2</v>
      </c>
      <c r="R92" s="261">
        <v>331</v>
      </c>
      <c r="S92" s="158">
        <f t="shared" si="42"/>
        <v>1</v>
      </c>
      <c r="T92" s="273">
        <v>1271</v>
      </c>
      <c r="U92" s="261">
        <v>1605</v>
      </c>
      <c r="V92" s="159">
        <f t="shared" si="43"/>
        <v>1.2627852084972462</v>
      </c>
      <c r="W92" s="152">
        <f t="shared" si="44"/>
        <v>2</v>
      </c>
      <c r="X92" s="155">
        <f t="shared" si="45"/>
        <v>8</v>
      </c>
      <c r="Y92" s="261">
        <v>50</v>
      </c>
      <c r="Z92" s="160">
        <f t="shared" si="46"/>
        <v>0</v>
      </c>
      <c r="AA92" s="261">
        <v>23</v>
      </c>
      <c r="AB92" s="160">
        <f t="shared" si="47"/>
        <v>0</v>
      </c>
      <c r="AC92" s="261">
        <v>21066</v>
      </c>
      <c r="AD92" s="161">
        <f t="shared" si="48"/>
        <v>1.3359122328619444</v>
      </c>
      <c r="AE92" s="157">
        <f t="shared" si="49"/>
        <v>0</v>
      </c>
      <c r="AF92" s="261">
        <v>7600</v>
      </c>
      <c r="AG92" s="168"/>
      <c r="AH92" s="155">
        <f t="shared" si="50"/>
        <v>1</v>
      </c>
      <c r="AI92" s="182">
        <v>100</v>
      </c>
      <c r="AJ92" s="160">
        <f t="shared" si="51"/>
        <v>1</v>
      </c>
      <c r="AK92" s="163">
        <f t="shared" si="52"/>
        <v>2</v>
      </c>
      <c r="AL92" s="261">
        <v>1172</v>
      </c>
      <c r="AM92" s="164">
        <f t="shared" si="53"/>
        <v>0.966199505358615</v>
      </c>
      <c r="AN92" s="160">
        <f t="shared" si="54"/>
        <v>2</v>
      </c>
      <c r="AO92" s="163">
        <f t="shared" si="55"/>
        <v>12</v>
      </c>
      <c r="AP92" s="165">
        <f t="shared" si="56"/>
        <v>0.7058823529411765</v>
      </c>
      <c r="AQ92" s="245" t="s">
        <v>124</v>
      </c>
      <c r="AR92" s="278"/>
      <c r="AS92" s="125"/>
      <c r="AT92" s="125"/>
      <c r="AU92" s="125"/>
      <c r="AV92" s="125"/>
      <c r="AW92" s="125"/>
      <c r="AX92" s="125"/>
      <c r="AY92" s="125"/>
    </row>
    <row r="93" spans="1:51" s="128" customFormat="1" ht="17.25">
      <c r="A93" s="152"/>
      <c r="B93" s="260" t="s">
        <v>68</v>
      </c>
      <c r="C93" s="241">
        <v>46</v>
      </c>
      <c r="D93" s="261">
        <v>56</v>
      </c>
      <c r="E93" s="166"/>
      <c r="F93" s="155">
        <f t="shared" si="38"/>
        <v>1</v>
      </c>
      <c r="G93" s="244">
        <v>1114</v>
      </c>
      <c r="H93" s="261">
        <v>1127</v>
      </c>
      <c r="I93" s="167"/>
      <c r="J93" s="155">
        <f t="shared" si="39"/>
        <v>1</v>
      </c>
      <c r="K93" s="240">
        <v>41</v>
      </c>
      <c r="L93" s="182">
        <v>41</v>
      </c>
      <c r="M93" s="155"/>
      <c r="N93" s="157">
        <f t="shared" si="40"/>
        <v>1</v>
      </c>
      <c r="O93" s="261">
        <v>665</v>
      </c>
      <c r="P93" s="261">
        <v>63</v>
      </c>
      <c r="Q93" s="157">
        <f t="shared" si="41"/>
        <v>0</v>
      </c>
      <c r="R93" s="261">
        <v>122</v>
      </c>
      <c r="S93" s="158">
        <f t="shared" si="42"/>
        <v>0</v>
      </c>
      <c r="T93" s="280">
        <v>1271</v>
      </c>
      <c r="U93" s="261">
        <v>1525</v>
      </c>
      <c r="V93" s="159">
        <f t="shared" si="43"/>
        <v>1.1998426435877263</v>
      </c>
      <c r="W93" s="152">
        <f t="shared" si="44"/>
        <v>2</v>
      </c>
      <c r="X93" s="155">
        <f t="shared" si="45"/>
        <v>5</v>
      </c>
      <c r="Y93" s="261">
        <v>10</v>
      </c>
      <c r="Z93" s="160">
        <f t="shared" si="46"/>
        <v>0</v>
      </c>
      <c r="AA93" s="261">
        <v>2</v>
      </c>
      <c r="AB93" s="160">
        <f t="shared" si="47"/>
        <v>0</v>
      </c>
      <c r="AC93" s="261">
        <v>3715</v>
      </c>
      <c r="AD93" s="161">
        <f t="shared" si="48"/>
        <v>0.2535663094669306</v>
      </c>
      <c r="AE93" s="157">
        <f t="shared" si="49"/>
        <v>0</v>
      </c>
      <c r="AF93" s="261">
        <v>967</v>
      </c>
      <c r="AG93" s="168"/>
      <c r="AH93" s="155">
        <f t="shared" si="50"/>
        <v>0</v>
      </c>
      <c r="AI93" s="182">
        <v>100</v>
      </c>
      <c r="AJ93" s="160">
        <f t="shared" si="51"/>
        <v>1</v>
      </c>
      <c r="AK93" s="163">
        <f t="shared" si="52"/>
        <v>1</v>
      </c>
      <c r="AL93" s="261">
        <v>63</v>
      </c>
      <c r="AM93" s="164">
        <f t="shared" si="53"/>
        <v>0.055900621118012424</v>
      </c>
      <c r="AN93" s="160">
        <f t="shared" si="54"/>
        <v>0</v>
      </c>
      <c r="AO93" s="163">
        <f t="shared" si="55"/>
        <v>6</v>
      </c>
      <c r="AP93" s="165">
        <f t="shared" si="56"/>
        <v>0.35294117647058826</v>
      </c>
      <c r="AQ93" s="245" t="s">
        <v>42</v>
      </c>
      <c r="AR93" s="278"/>
      <c r="AS93" s="125"/>
      <c r="AT93" s="125"/>
      <c r="AU93" s="125"/>
      <c r="AV93" s="125"/>
      <c r="AW93" s="125"/>
      <c r="AX93" s="125"/>
      <c r="AY93" s="125"/>
    </row>
    <row r="94" spans="1:51" s="128" customFormat="1" ht="17.25">
      <c r="A94" s="152"/>
      <c r="B94" s="260" t="s">
        <v>72</v>
      </c>
      <c r="C94" s="241">
        <v>41</v>
      </c>
      <c r="D94" s="261">
        <v>59</v>
      </c>
      <c r="E94" s="174"/>
      <c r="F94" s="155">
        <f t="shared" si="38"/>
        <v>1</v>
      </c>
      <c r="G94" s="242">
        <v>844</v>
      </c>
      <c r="H94" s="261">
        <v>853</v>
      </c>
      <c r="I94" s="174"/>
      <c r="J94" s="155">
        <f t="shared" si="39"/>
        <v>1</v>
      </c>
      <c r="K94" s="243">
        <v>33</v>
      </c>
      <c r="L94" s="182">
        <v>33</v>
      </c>
      <c r="M94" s="174"/>
      <c r="N94" s="157">
        <f t="shared" si="40"/>
        <v>1</v>
      </c>
      <c r="O94" s="261">
        <v>1221</v>
      </c>
      <c r="P94" s="261">
        <v>91</v>
      </c>
      <c r="Q94" s="157">
        <f t="shared" si="41"/>
        <v>2</v>
      </c>
      <c r="R94" s="261">
        <v>178</v>
      </c>
      <c r="S94" s="158">
        <f t="shared" si="42"/>
        <v>1</v>
      </c>
      <c r="T94" s="263">
        <v>1023</v>
      </c>
      <c r="U94" s="261">
        <v>1132</v>
      </c>
      <c r="V94" s="159">
        <f t="shared" si="43"/>
        <v>1.1065493646138806</v>
      </c>
      <c r="W94" s="152">
        <f t="shared" si="44"/>
        <v>2</v>
      </c>
      <c r="X94" s="155">
        <f t="shared" si="45"/>
        <v>8</v>
      </c>
      <c r="Y94" s="261">
        <v>76</v>
      </c>
      <c r="Z94" s="160">
        <f t="shared" si="46"/>
        <v>1</v>
      </c>
      <c r="AA94" s="261">
        <v>67</v>
      </c>
      <c r="AB94" s="160">
        <f t="shared" si="47"/>
        <v>2</v>
      </c>
      <c r="AC94" s="261">
        <v>20929</v>
      </c>
      <c r="AD94" s="161">
        <f t="shared" si="48"/>
        <v>1.8873658580575343</v>
      </c>
      <c r="AE94" s="157">
        <f t="shared" si="49"/>
        <v>1</v>
      </c>
      <c r="AF94" s="261">
        <v>5260</v>
      </c>
      <c r="AG94" s="168"/>
      <c r="AH94" s="155">
        <f t="shared" si="50"/>
        <v>1</v>
      </c>
      <c r="AI94" s="182">
        <v>100</v>
      </c>
      <c r="AJ94" s="160">
        <f t="shared" si="51"/>
        <v>1</v>
      </c>
      <c r="AK94" s="163">
        <f t="shared" si="52"/>
        <v>6</v>
      </c>
      <c r="AL94" s="261">
        <v>1404</v>
      </c>
      <c r="AM94" s="164">
        <f t="shared" si="53"/>
        <v>1.6459554513481829</v>
      </c>
      <c r="AN94" s="160">
        <f t="shared" si="54"/>
        <v>2</v>
      </c>
      <c r="AO94" s="163">
        <f t="shared" si="55"/>
        <v>16</v>
      </c>
      <c r="AP94" s="165">
        <f t="shared" si="56"/>
        <v>0.9411764705882354</v>
      </c>
      <c r="AQ94" s="245" t="s">
        <v>42</v>
      </c>
      <c r="AR94" s="278"/>
      <c r="AS94" s="132"/>
      <c r="AT94" s="132"/>
      <c r="AU94" s="132"/>
      <c r="AV94" s="132"/>
      <c r="AW94" s="132"/>
      <c r="AX94" s="132"/>
      <c r="AY94" s="132"/>
    </row>
    <row r="95" spans="1:44" s="128" customFormat="1" ht="17.25">
      <c r="A95" s="152"/>
      <c r="B95" s="260" t="s">
        <v>112</v>
      </c>
      <c r="C95" s="241">
        <v>73</v>
      </c>
      <c r="D95" s="261">
        <v>78</v>
      </c>
      <c r="E95" s="166"/>
      <c r="F95" s="155">
        <f t="shared" si="38"/>
        <v>1</v>
      </c>
      <c r="G95" s="244">
        <v>1409</v>
      </c>
      <c r="H95" s="261">
        <v>1412</v>
      </c>
      <c r="I95" s="167"/>
      <c r="J95" s="155">
        <f t="shared" si="39"/>
        <v>1</v>
      </c>
      <c r="K95" s="240">
        <v>45</v>
      </c>
      <c r="L95" s="182">
        <v>45</v>
      </c>
      <c r="M95" s="155"/>
      <c r="N95" s="157">
        <f t="shared" si="40"/>
        <v>1</v>
      </c>
      <c r="O95" s="261">
        <v>1279</v>
      </c>
      <c r="P95" s="261">
        <v>100</v>
      </c>
      <c r="Q95" s="157">
        <f t="shared" si="41"/>
        <v>2</v>
      </c>
      <c r="R95" s="261">
        <v>273</v>
      </c>
      <c r="S95" s="158">
        <f t="shared" si="42"/>
        <v>1</v>
      </c>
      <c r="T95" s="263">
        <v>1395</v>
      </c>
      <c r="U95" s="261">
        <v>1912</v>
      </c>
      <c r="V95" s="159">
        <f t="shared" si="43"/>
        <v>1.3706093189964157</v>
      </c>
      <c r="W95" s="152">
        <f t="shared" si="44"/>
        <v>2</v>
      </c>
      <c r="X95" s="155">
        <f t="shared" si="45"/>
        <v>8</v>
      </c>
      <c r="Y95" s="261">
        <v>56</v>
      </c>
      <c r="Z95" s="160">
        <f t="shared" si="46"/>
        <v>0</v>
      </c>
      <c r="AA95" s="261">
        <v>35</v>
      </c>
      <c r="AB95" s="160">
        <f t="shared" si="47"/>
        <v>0</v>
      </c>
      <c r="AC95" s="261">
        <v>28618</v>
      </c>
      <c r="AD95" s="161">
        <f t="shared" si="48"/>
        <v>1.5590542601874047</v>
      </c>
      <c r="AE95" s="157">
        <f t="shared" si="49"/>
        <v>1</v>
      </c>
      <c r="AF95" s="261">
        <v>8469</v>
      </c>
      <c r="AG95" s="168"/>
      <c r="AH95" s="155">
        <f t="shared" si="50"/>
        <v>1</v>
      </c>
      <c r="AI95" s="182">
        <v>100</v>
      </c>
      <c r="AJ95" s="160">
        <f t="shared" si="51"/>
        <v>1</v>
      </c>
      <c r="AK95" s="163">
        <f t="shared" si="52"/>
        <v>3</v>
      </c>
      <c r="AL95" s="261">
        <v>2194</v>
      </c>
      <c r="AM95" s="164">
        <f t="shared" si="53"/>
        <v>1.5538243626062322</v>
      </c>
      <c r="AN95" s="160">
        <f t="shared" si="54"/>
        <v>2</v>
      </c>
      <c r="AO95" s="163">
        <f t="shared" si="55"/>
        <v>13</v>
      </c>
      <c r="AP95" s="165">
        <f t="shared" si="56"/>
        <v>0.7647058823529411</v>
      </c>
      <c r="AQ95" s="245" t="s">
        <v>125</v>
      </c>
      <c r="AR95" s="124"/>
    </row>
    <row r="96" spans="1:43" s="128" customFormat="1" ht="17.25">
      <c r="A96" s="175"/>
      <c r="B96" s="260" t="s">
        <v>47</v>
      </c>
      <c r="C96" s="241">
        <v>47</v>
      </c>
      <c r="D96" s="261">
        <v>59</v>
      </c>
      <c r="E96" s="282"/>
      <c r="F96" s="282">
        <f t="shared" si="38"/>
        <v>1</v>
      </c>
      <c r="G96" s="242">
        <v>1023</v>
      </c>
      <c r="H96" s="261">
        <v>1038</v>
      </c>
      <c r="I96" s="282"/>
      <c r="J96" s="282">
        <f t="shared" si="39"/>
        <v>1</v>
      </c>
      <c r="K96" s="243">
        <v>38</v>
      </c>
      <c r="L96" s="182">
        <v>38</v>
      </c>
      <c r="M96" s="155"/>
      <c r="N96" s="157">
        <f t="shared" si="40"/>
        <v>1</v>
      </c>
      <c r="O96" s="261">
        <v>689</v>
      </c>
      <c r="P96" s="261">
        <v>74</v>
      </c>
      <c r="Q96" s="157">
        <v>1</v>
      </c>
      <c r="R96" s="261">
        <v>61</v>
      </c>
      <c r="S96" s="158">
        <f t="shared" si="42"/>
        <v>0</v>
      </c>
      <c r="T96" s="263">
        <v>1178</v>
      </c>
      <c r="U96" s="261">
        <v>1405</v>
      </c>
      <c r="V96" s="309"/>
      <c r="W96" s="152">
        <v>1</v>
      </c>
      <c r="X96" s="155">
        <f t="shared" si="45"/>
        <v>5</v>
      </c>
      <c r="Y96" s="261">
        <v>16</v>
      </c>
      <c r="Z96" s="160">
        <f t="shared" si="46"/>
        <v>0</v>
      </c>
      <c r="AA96" s="261">
        <v>4</v>
      </c>
      <c r="AB96" s="160">
        <f t="shared" si="47"/>
        <v>0</v>
      </c>
      <c r="AC96" s="261">
        <v>10454</v>
      </c>
      <c r="AD96" s="161">
        <f t="shared" si="48"/>
        <v>0.7747146880094857</v>
      </c>
      <c r="AE96" s="157">
        <f t="shared" si="49"/>
        <v>0</v>
      </c>
      <c r="AF96" s="261">
        <v>3077</v>
      </c>
      <c r="AG96" s="168"/>
      <c r="AH96" s="155">
        <f t="shared" si="50"/>
        <v>0</v>
      </c>
      <c r="AI96" s="182">
        <v>100</v>
      </c>
      <c r="AJ96" s="160">
        <v>1</v>
      </c>
      <c r="AK96" s="163">
        <f t="shared" si="52"/>
        <v>1</v>
      </c>
      <c r="AL96" s="261">
        <v>714</v>
      </c>
      <c r="AM96" s="164">
        <f t="shared" si="53"/>
        <v>0.6878612716763006</v>
      </c>
      <c r="AN96" s="160">
        <f t="shared" si="54"/>
        <v>1</v>
      </c>
      <c r="AO96" s="163">
        <f t="shared" si="55"/>
        <v>7</v>
      </c>
      <c r="AP96" s="165">
        <f t="shared" si="56"/>
        <v>0.411764705882353</v>
      </c>
      <c r="AQ96" s="245" t="s">
        <v>42</v>
      </c>
    </row>
    <row r="97" spans="1:43" s="128" customFormat="1" ht="15">
      <c r="A97" s="310"/>
      <c r="B97" s="311"/>
      <c r="C97" s="311"/>
      <c r="D97" s="311"/>
      <c r="E97" s="311"/>
      <c r="F97" s="311"/>
      <c r="G97" s="311"/>
      <c r="H97" s="311"/>
      <c r="I97" s="311"/>
      <c r="J97" s="311"/>
      <c r="K97" s="311"/>
      <c r="L97" s="312"/>
      <c r="M97" s="251"/>
      <c r="N97" s="313"/>
      <c r="O97" s="312"/>
      <c r="P97" s="314"/>
      <c r="Q97" s="313"/>
      <c r="R97" s="312"/>
      <c r="T97" s="315"/>
      <c r="U97" s="316"/>
      <c r="V97" s="315"/>
      <c r="W97" s="315"/>
      <c r="X97" s="317"/>
      <c r="Y97" s="422"/>
      <c r="Z97" s="422"/>
      <c r="AA97" s="422"/>
      <c r="AB97" s="422"/>
      <c r="AC97" s="312"/>
      <c r="AD97" s="318"/>
      <c r="AE97" s="313"/>
      <c r="AF97" s="312"/>
      <c r="AG97" s="319"/>
      <c r="AH97" s="251"/>
      <c r="AI97" s="320"/>
      <c r="AJ97" s="251"/>
      <c r="AK97" s="321"/>
      <c r="AL97" s="312"/>
      <c r="AM97" s="322"/>
      <c r="AN97" s="251"/>
      <c r="AO97" s="321"/>
      <c r="AQ97" s="323"/>
    </row>
    <row r="98" spans="1:43" s="128" customFormat="1" ht="15">
      <c r="A98" s="310"/>
      <c r="B98" s="311"/>
      <c r="C98" s="311"/>
      <c r="D98" s="311"/>
      <c r="E98" s="311"/>
      <c r="F98" s="311"/>
      <c r="G98" s="311"/>
      <c r="H98" s="311"/>
      <c r="I98" s="311"/>
      <c r="J98" s="311"/>
      <c r="K98" s="311"/>
      <c r="L98" s="312"/>
      <c r="M98" s="251"/>
      <c r="N98" s="313"/>
      <c r="O98" s="312"/>
      <c r="P98" s="314"/>
      <c r="Q98" s="313"/>
      <c r="R98" s="312"/>
      <c r="T98" s="315"/>
      <c r="U98" s="316"/>
      <c r="V98" s="315"/>
      <c r="W98" s="315"/>
      <c r="X98" s="324"/>
      <c r="Y98" s="422"/>
      <c r="Z98" s="422"/>
      <c r="AA98" s="422"/>
      <c r="AB98" s="422"/>
      <c r="AC98" s="312"/>
      <c r="AD98" s="318"/>
      <c r="AE98" s="313"/>
      <c r="AF98" s="312"/>
      <c r="AG98" s="319"/>
      <c r="AH98" s="251"/>
      <c r="AI98" s="314"/>
      <c r="AJ98" s="251"/>
      <c r="AK98" s="321"/>
      <c r="AL98" s="312"/>
      <c r="AM98" s="322"/>
      <c r="AN98" s="251"/>
      <c r="AO98" s="321"/>
      <c r="AQ98" s="323"/>
    </row>
    <row r="99" spans="1:43" s="6" customFormat="1" ht="17.25" customHeight="1">
      <c r="A99" s="87"/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41"/>
      <c r="M99" s="12"/>
      <c r="N99" s="43"/>
      <c r="O99" s="41"/>
      <c r="P99" s="44"/>
      <c r="Q99" s="43"/>
      <c r="R99" s="41"/>
      <c r="T99" s="81"/>
      <c r="U99" s="255"/>
      <c r="V99" s="81"/>
      <c r="W99" s="81"/>
      <c r="AJ99" s="82"/>
      <c r="AK99" s="82"/>
      <c r="AL99" s="82"/>
      <c r="AM99" s="48"/>
      <c r="AN99" s="12"/>
      <c r="AO99" s="19"/>
      <c r="AQ99" s="108"/>
    </row>
    <row r="100" spans="1:43" s="6" customFormat="1" ht="15">
      <c r="A100" s="87"/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41"/>
      <c r="M100" s="12"/>
      <c r="N100" s="43"/>
      <c r="O100" s="41"/>
      <c r="P100" s="44"/>
      <c r="Q100" s="43"/>
      <c r="R100" s="41"/>
      <c r="T100" s="81"/>
      <c r="U100" s="255"/>
      <c r="V100" s="81"/>
      <c r="W100" s="81"/>
      <c r="AC100" s="41"/>
      <c r="AD100" s="47"/>
      <c r="AE100" s="43"/>
      <c r="AF100" s="41"/>
      <c r="AG100" s="35"/>
      <c r="AH100" s="12"/>
      <c r="AI100" s="44"/>
      <c r="AJ100" s="12"/>
      <c r="AK100" s="36"/>
      <c r="AL100" s="41"/>
      <c r="AM100" s="48"/>
      <c r="AN100" s="12"/>
      <c r="AO100" s="19"/>
      <c r="AQ100" s="108"/>
    </row>
    <row r="101" spans="1:43" s="33" customFormat="1" ht="15">
      <c r="A101" s="87"/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41"/>
      <c r="M101" s="12"/>
      <c r="N101" s="43"/>
      <c r="O101" s="41"/>
      <c r="P101" s="44"/>
      <c r="Q101" s="43"/>
      <c r="R101" s="41"/>
      <c r="T101" s="81"/>
      <c r="U101" s="255"/>
      <c r="V101" s="81"/>
      <c r="W101" s="81"/>
      <c r="AC101" s="41"/>
      <c r="AD101" s="47"/>
      <c r="AE101" s="43"/>
      <c r="AF101" s="41"/>
      <c r="AG101" s="35"/>
      <c r="AH101" s="12"/>
      <c r="AI101" s="44"/>
      <c r="AJ101" s="12"/>
      <c r="AK101" s="36"/>
      <c r="AL101" s="41"/>
      <c r="AM101" s="48"/>
      <c r="AN101" s="12"/>
      <c r="AO101" s="19"/>
      <c r="AQ101" s="109"/>
    </row>
    <row r="102" spans="1:43" s="33" customFormat="1" ht="15">
      <c r="A102" s="87"/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41"/>
      <c r="M102" s="12"/>
      <c r="N102" s="43"/>
      <c r="O102" s="41"/>
      <c r="P102" s="44"/>
      <c r="Q102" s="43"/>
      <c r="R102" s="41"/>
      <c r="T102" s="81"/>
      <c r="U102" s="255"/>
      <c r="V102" s="81"/>
      <c r="W102" s="81"/>
      <c r="AH102" s="12"/>
      <c r="AI102" s="44"/>
      <c r="AJ102" s="12"/>
      <c r="AK102" s="36"/>
      <c r="AL102" s="41"/>
      <c r="AM102" s="48"/>
      <c r="AN102" s="12"/>
      <c r="AO102" s="19"/>
      <c r="AQ102" s="109"/>
    </row>
    <row r="103" spans="2:43" s="6" customFormat="1" ht="15">
      <c r="B103" s="96"/>
      <c r="C103" s="53"/>
      <c r="D103" s="53"/>
      <c r="E103" s="53"/>
      <c r="F103" s="53"/>
      <c r="G103" s="53"/>
      <c r="H103" s="53"/>
      <c r="I103" s="53"/>
      <c r="J103" s="53"/>
      <c r="K103" s="53"/>
      <c r="L103" s="41"/>
      <c r="M103" s="12"/>
      <c r="N103" s="43"/>
      <c r="O103" s="41"/>
      <c r="P103" s="44"/>
      <c r="Q103" s="43"/>
      <c r="R103" s="41"/>
      <c r="S103" s="34"/>
      <c r="T103" s="81"/>
      <c r="U103" s="255"/>
      <c r="V103" s="81"/>
      <c r="W103" s="81"/>
      <c r="AC103" s="41"/>
      <c r="AD103" s="47"/>
      <c r="AE103" s="43"/>
      <c r="AF103" s="41"/>
      <c r="AG103" s="35"/>
      <c r="AH103" s="12"/>
      <c r="AI103" s="44"/>
      <c r="AJ103" s="12"/>
      <c r="AK103" s="36"/>
      <c r="AL103" s="41"/>
      <c r="AM103" s="48"/>
      <c r="AN103" s="12"/>
      <c r="AO103" s="19"/>
      <c r="AQ103" s="108"/>
    </row>
    <row r="104" spans="2:43" s="6" customFormat="1" ht="15">
      <c r="B104" s="96"/>
      <c r="C104" s="53"/>
      <c r="D104" s="53"/>
      <c r="E104" s="53"/>
      <c r="F104" s="53"/>
      <c r="G104" s="53"/>
      <c r="H104" s="53"/>
      <c r="I104" s="53"/>
      <c r="J104" s="53"/>
      <c r="K104" s="53"/>
      <c r="L104" s="41"/>
      <c r="M104" s="12"/>
      <c r="N104" s="43"/>
      <c r="O104" s="41"/>
      <c r="P104" s="44"/>
      <c r="Q104" s="43"/>
      <c r="R104" s="41"/>
      <c r="S104" s="84"/>
      <c r="T104" s="34"/>
      <c r="U104" s="256"/>
      <c r="V104" s="34"/>
      <c r="W104" s="34"/>
      <c r="AH104" s="12"/>
      <c r="AI104" s="44"/>
      <c r="AJ104" s="12"/>
      <c r="AK104" s="36"/>
      <c r="AL104" s="41"/>
      <c r="AM104" s="48"/>
      <c r="AN104" s="12"/>
      <c r="AO104" s="19"/>
      <c r="AQ104" s="108"/>
    </row>
    <row r="105" spans="2:43" s="6" customFormat="1" ht="16.5" customHeight="1">
      <c r="B105" s="96"/>
      <c r="C105" s="53"/>
      <c r="D105" s="53"/>
      <c r="E105" s="53"/>
      <c r="F105" s="53"/>
      <c r="G105" s="53"/>
      <c r="H105" s="53"/>
      <c r="I105" s="53"/>
      <c r="J105" s="53"/>
      <c r="K105" s="53"/>
      <c r="L105" s="41"/>
      <c r="M105" s="12"/>
      <c r="N105" s="43"/>
      <c r="O105" s="41"/>
      <c r="P105" s="44"/>
      <c r="Q105" s="43"/>
      <c r="R105" s="41"/>
      <c r="S105" s="85"/>
      <c r="T105" s="81"/>
      <c r="U105" s="255"/>
      <c r="V105" s="81"/>
      <c r="W105" s="81"/>
      <c r="AC105" s="41"/>
      <c r="AD105" s="47"/>
      <c r="AE105" s="43"/>
      <c r="AF105" s="41"/>
      <c r="AG105" s="35"/>
      <c r="AH105" s="12"/>
      <c r="AI105" s="44"/>
      <c r="AJ105" s="12"/>
      <c r="AK105" s="36"/>
      <c r="AL105" s="41"/>
      <c r="AM105" s="48"/>
      <c r="AN105" s="12"/>
      <c r="AO105" s="19"/>
      <c r="AQ105" s="108"/>
    </row>
    <row r="106" spans="2:43" s="6" customFormat="1" ht="15">
      <c r="B106" s="96"/>
      <c r="P106" s="44"/>
      <c r="Q106" s="43"/>
      <c r="R106" s="41"/>
      <c r="U106" s="80"/>
      <c r="AM106" s="48"/>
      <c r="AN106" s="12"/>
      <c r="AO106" s="19"/>
      <c r="AQ106" s="108"/>
    </row>
    <row r="107" spans="2:43" s="6" customFormat="1" ht="18">
      <c r="B107" s="96"/>
      <c r="C107" s="55"/>
      <c r="D107" s="41"/>
      <c r="E107" s="37"/>
      <c r="F107" s="12"/>
      <c r="G107" s="38"/>
      <c r="H107" s="41"/>
      <c r="I107" s="42"/>
      <c r="J107" s="12"/>
      <c r="K107" s="38"/>
      <c r="L107" s="41"/>
      <c r="M107" s="12"/>
      <c r="N107" s="43"/>
      <c r="O107" s="41"/>
      <c r="P107" s="44"/>
      <c r="Q107" s="43"/>
      <c r="R107" s="41"/>
      <c r="T107" s="81"/>
      <c r="U107" s="255"/>
      <c r="V107" s="81"/>
      <c r="W107" s="81"/>
      <c r="AN107" s="12"/>
      <c r="AO107" s="19"/>
      <c r="AQ107" s="108"/>
    </row>
    <row r="108" spans="2:43" s="6" customFormat="1" ht="18">
      <c r="B108" s="96"/>
      <c r="C108" s="55"/>
      <c r="D108" s="41"/>
      <c r="E108" s="37"/>
      <c r="F108" s="12"/>
      <c r="G108" s="38"/>
      <c r="H108" s="41"/>
      <c r="I108" s="42"/>
      <c r="J108" s="12"/>
      <c r="K108" s="38"/>
      <c r="L108" s="41"/>
      <c r="M108" s="12"/>
      <c r="N108" s="43"/>
      <c r="O108" s="41"/>
      <c r="P108" s="44"/>
      <c r="Q108" s="43"/>
      <c r="R108" s="41"/>
      <c r="T108" s="81"/>
      <c r="U108" s="255"/>
      <c r="V108" s="81"/>
      <c r="W108" s="81"/>
      <c r="AC108" s="41"/>
      <c r="AD108" s="47"/>
      <c r="AE108" s="43"/>
      <c r="AF108" s="41"/>
      <c r="AG108" s="35"/>
      <c r="AH108" s="12"/>
      <c r="AI108" s="44"/>
      <c r="AJ108" s="12"/>
      <c r="AK108" s="36"/>
      <c r="AL108" s="41"/>
      <c r="AM108" s="48"/>
      <c r="AN108" s="12"/>
      <c r="AO108" s="19"/>
      <c r="AQ108" s="108"/>
    </row>
    <row r="109" spans="2:43" s="6" customFormat="1" ht="15">
      <c r="B109" s="96"/>
      <c r="P109" s="44"/>
      <c r="Q109" s="43"/>
      <c r="R109" s="41"/>
      <c r="S109" s="50"/>
      <c r="T109" s="41"/>
      <c r="U109" s="257"/>
      <c r="V109" s="41"/>
      <c r="W109" s="41"/>
      <c r="AC109" s="41"/>
      <c r="AD109" s="47"/>
      <c r="AE109" s="43"/>
      <c r="AF109" s="41"/>
      <c r="AG109" s="35"/>
      <c r="AH109" s="12"/>
      <c r="AI109" s="44"/>
      <c r="AJ109" s="12"/>
      <c r="AK109" s="36"/>
      <c r="AL109" s="41"/>
      <c r="AM109" s="48"/>
      <c r="AN109" s="12"/>
      <c r="AO109" s="19"/>
      <c r="AQ109" s="108"/>
    </row>
    <row r="110" spans="2:43" s="6" customFormat="1" ht="18">
      <c r="B110" s="96"/>
      <c r="C110" s="55"/>
      <c r="D110" s="41"/>
      <c r="E110" s="37"/>
      <c r="F110" s="12"/>
      <c r="G110" s="38"/>
      <c r="H110" s="41"/>
      <c r="I110" s="42"/>
      <c r="J110" s="12"/>
      <c r="K110" s="38"/>
      <c r="L110" s="41"/>
      <c r="M110" s="12"/>
      <c r="N110" s="43"/>
      <c r="O110" s="41"/>
      <c r="P110" s="44"/>
      <c r="Q110" s="43"/>
      <c r="R110" s="41"/>
      <c r="S110" s="50"/>
      <c r="T110" s="41"/>
      <c r="U110" s="257"/>
      <c r="V110" s="41"/>
      <c r="W110" s="41"/>
      <c r="AC110" s="41"/>
      <c r="AD110" s="47"/>
      <c r="AE110" s="43"/>
      <c r="AF110" s="41"/>
      <c r="AG110" s="35"/>
      <c r="AH110" s="12"/>
      <c r="AI110" s="44"/>
      <c r="AJ110" s="12"/>
      <c r="AK110" s="36"/>
      <c r="AL110" s="41"/>
      <c r="AM110" s="48"/>
      <c r="AN110" s="12"/>
      <c r="AO110" s="19"/>
      <c r="AQ110" s="108"/>
    </row>
    <row r="111" spans="2:43" s="6" customFormat="1" ht="15">
      <c r="B111" s="96"/>
      <c r="C111" s="81"/>
      <c r="D111" s="81"/>
      <c r="E111" s="81"/>
      <c r="F111" s="81"/>
      <c r="G111" s="38"/>
      <c r="H111" s="41"/>
      <c r="I111" s="42"/>
      <c r="J111" s="12"/>
      <c r="K111" s="38"/>
      <c r="L111" s="41"/>
      <c r="M111" s="12"/>
      <c r="N111" s="43"/>
      <c r="O111" s="41"/>
      <c r="P111" s="44"/>
      <c r="Q111" s="43"/>
      <c r="R111" s="41"/>
      <c r="S111" s="50"/>
      <c r="T111" s="41"/>
      <c r="U111" s="257"/>
      <c r="V111" s="41"/>
      <c r="W111" s="41"/>
      <c r="AC111" s="41"/>
      <c r="AD111" s="47"/>
      <c r="AE111" s="43"/>
      <c r="AF111" s="41"/>
      <c r="AG111" s="35"/>
      <c r="AH111" s="12"/>
      <c r="AI111" s="44"/>
      <c r="AJ111" s="12"/>
      <c r="AK111" s="36"/>
      <c r="AL111" s="41"/>
      <c r="AM111" s="48"/>
      <c r="AN111" s="12"/>
      <c r="AO111" s="19"/>
      <c r="AQ111" s="108"/>
    </row>
    <row r="112" spans="2:43" s="6" customFormat="1" ht="15" customHeight="1">
      <c r="B112" s="96"/>
      <c r="C112" s="81"/>
      <c r="D112" s="81"/>
      <c r="E112" s="83"/>
      <c r="F112" s="82"/>
      <c r="G112" s="82"/>
      <c r="H112" s="82"/>
      <c r="I112" s="82"/>
      <c r="J112" s="82"/>
      <c r="K112" s="82"/>
      <c r="L112" s="41"/>
      <c r="M112" s="12"/>
      <c r="N112" s="43"/>
      <c r="O112" s="41"/>
      <c r="P112" s="44"/>
      <c r="Q112" s="43"/>
      <c r="R112" s="41"/>
      <c r="S112" s="45"/>
      <c r="T112" s="41"/>
      <c r="U112" s="257"/>
      <c r="V112" s="41"/>
      <c r="W112" s="41"/>
      <c r="AC112" s="41"/>
      <c r="AD112" s="47"/>
      <c r="AE112" s="43"/>
      <c r="AF112" s="41"/>
      <c r="AG112" s="35"/>
      <c r="AH112" s="12"/>
      <c r="AI112" s="44"/>
      <c r="AJ112" s="12"/>
      <c r="AK112" s="36"/>
      <c r="AL112" s="41"/>
      <c r="AM112" s="48"/>
      <c r="AN112" s="12"/>
      <c r="AO112" s="19"/>
      <c r="AQ112" s="108"/>
    </row>
    <row r="113" spans="1:43" s="34" customFormat="1" ht="18">
      <c r="A113" s="51"/>
      <c r="B113" s="52"/>
      <c r="C113" s="57"/>
      <c r="D113" s="41"/>
      <c r="E113" s="37"/>
      <c r="F113" s="12"/>
      <c r="G113" s="38"/>
      <c r="H113" s="41"/>
      <c r="I113" s="42"/>
      <c r="J113" s="12"/>
      <c r="K113" s="38"/>
      <c r="L113" s="41"/>
      <c r="M113" s="12"/>
      <c r="N113" s="43"/>
      <c r="O113" s="41"/>
      <c r="P113" s="44"/>
      <c r="Q113" s="43"/>
      <c r="R113" s="41"/>
      <c r="S113" s="49"/>
      <c r="T113" s="41"/>
      <c r="U113" s="257"/>
      <c r="V113" s="41"/>
      <c r="W113" s="41"/>
      <c r="X113" s="12"/>
      <c r="Y113" s="44"/>
      <c r="Z113" s="46"/>
      <c r="AA113" s="44"/>
      <c r="AB113" s="43"/>
      <c r="AC113" s="41"/>
      <c r="AD113" s="47"/>
      <c r="AE113" s="43"/>
      <c r="AF113" s="41"/>
      <c r="AG113" s="35"/>
      <c r="AH113" s="12"/>
      <c r="AI113" s="44"/>
      <c r="AJ113" s="12"/>
      <c r="AK113" s="36"/>
      <c r="AL113" s="41"/>
      <c r="AM113" s="48"/>
      <c r="AN113" s="12"/>
      <c r="AO113" s="19"/>
      <c r="AQ113" s="110"/>
    </row>
    <row r="114" spans="1:43" s="6" customFormat="1" ht="18" customHeight="1" hidden="1">
      <c r="A114" s="63"/>
      <c r="B114" s="97"/>
      <c r="C114" s="64"/>
      <c r="D114" s="10"/>
      <c r="E114" s="39">
        <f aca="true" t="shared" si="57" ref="E114:E119">D114-C114</f>
        <v>0</v>
      </c>
      <c r="F114" s="22"/>
      <c r="G114" s="10"/>
      <c r="H114" s="10"/>
      <c r="I114" s="40">
        <f aca="true" t="shared" si="58" ref="I114:I119">G114-H114</f>
        <v>0</v>
      </c>
      <c r="J114" s="22"/>
      <c r="K114" s="10"/>
      <c r="L114" s="10"/>
      <c r="M114" s="29">
        <f aca="true" t="shared" si="59" ref="M114:M119">K114-L114</f>
        <v>0</v>
      </c>
      <c r="N114" s="10"/>
      <c r="O114" s="25"/>
      <c r="P114" s="12"/>
      <c r="Q114" s="11"/>
      <c r="R114" s="14"/>
      <c r="S114" s="10"/>
      <c r="T114" s="10"/>
      <c r="U114" s="258"/>
      <c r="V114" s="10"/>
      <c r="W114" s="10"/>
      <c r="X114" s="24"/>
      <c r="Y114" s="16"/>
      <c r="Z114" s="24"/>
      <c r="AA114" s="16"/>
      <c r="AB114" s="11">
        <f>57*1.5</f>
        <v>85.5</v>
      </c>
      <c r="AC114" s="17">
        <v>33.96</v>
      </c>
      <c r="AD114" s="21">
        <f>AC114/AB114</f>
        <v>0.3971929824561404</v>
      </c>
      <c r="AE114" s="11"/>
      <c r="AF114" s="18">
        <v>25</v>
      </c>
      <c r="AG114" s="24">
        <v>0.01</v>
      </c>
      <c r="AH114" s="12"/>
      <c r="AI114" s="19"/>
      <c r="AJ114" s="11"/>
      <c r="AK114" s="23">
        <f>AVERAGE(AK7:AK113)</f>
        <v>2.888888888888889</v>
      </c>
      <c r="AL114" s="12"/>
      <c r="AM114" s="19"/>
      <c r="AO114" s="33"/>
      <c r="AQ114" s="108"/>
    </row>
    <row r="115" spans="1:43" s="6" customFormat="1" ht="18" customHeight="1" hidden="1">
      <c r="A115" s="54"/>
      <c r="B115" s="98"/>
      <c r="C115" s="56"/>
      <c r="D115" s="11"/>
      <c r="E115" s="30">
        <f t="shared" si="57"/>
        <v>0</v>
      </c>
      <c r="F115" s="12"/>
      <c r="G115" s="10"/>
      <c r="H115" s="11"/>
      <c r="I115" s="31">
        <f t="shared" si="58"/>
        <v>0</v>
      </c>
      <c r="J115" s="12"/>
      <c r="K115" s="10"/>
      <c r="L115" s="11"/>
      <c r="M115" s="3">
        <f t="shared" si="59"/>
        <v>0</v>
      </c>
      <c r="N115" s="11"/>
      <c r="O115" s="13"/>
      <c r="P115" s="12"/>
      <c r="Q115" s="11"/>
      <c r="R115" s="14"/>
      <c r="S115" s="15"/>
      <c r="T115" s="11"/>
      <c r="U115" s="37"/>
      <c r="V115" s="11"/>
      <c r="W115" s="11"/>
      <c r="X115" s="13"/>
      <c r="Y115" s="16"/>
      <c r="Z115" s="13"/>
      <c r="AA115" s="16"/>
      <c r="AB115" s="11"/>
      <c r="AC115" s="17"/>
      <c r="AD115" s="12"/>
      <c r="AE115" s="11"/>
      <c r="AF115" s="18">
        <v>57</v>
      </c>
      <c r="AG115" s="13"/>
      <c r="AH115" s="12"/>
      <c r="AI115" s="19">
        <f>(2+1+16+44+1)/5</f>
        <v>12.8</v>
      </c>
      <c r="AJ115" s="11"/>
      <c r="AK115" s="20"/>
      <c r="AL115" s="12">
        <v>28</v>
      </c>
      <c r="AM115" s="26">
        <f>(67+13+28)/3</f>
        <v>36</v>
      </c>
      <c r="AO115" s="33"/>
      <c r="AQ115" s="108"/>
    </row>
    <row r="116" spans="1:41" ht="18.75" hidden="1">
      <c r="A116" s="54"/>
      <c r="B116" s="98"/>
      <c r="C116" s="56"/>
      <c r="D116" s="6"/>
      <c r="E116" s="30">
        <f t="shared" si="57"/>
        <v>0</v>
      </c>
      <c r="F116" s="6"/>
      <c r="G116" s="6"/>
      <c r="H116" s="6"/>
      <c r="I116" s="31">
        <f t="shared" si="58"/>
        <v>0</v>
      </c>
      <c r="J116" s="6"/>
      <c r="K116" s="6"/>
      <c r="L116" s="6"/>
      <c r="M116" s="3">
        <f t="shared" si="59"/>
        <v>0</v>
      </c>
      <c r="N116" s="6"/>
      <c r="O116" s="6"/>
      <c r="P116" s="6"/>
      <c r="Q116" s="77"/>
      <c r="R116" s="6"/>
      <c r="S116" s="6"/>
      <c r="T116" s="6"/>
      <c r="U116" s="80"/>
      <c r="V116" s="6"/>
      <c r="W116" s="6"/>
      <c r="X116" s="6"/>
      <c r="Y116" s="6"/>
      <c r="Z116" s="6"/>
      <c r="AA116" s="6"/>
      <c r="AB116" s="6"/>
      <c r="AC116" s="6">
        <f>9/57</f>
        <v>0.15789473684210525</v>
      </c>
      <c r="AD116" s="6"/>
      <c r="AE116" s="6"/>
      <c r="AF116" s="78">
        <f>AF114/AF115</f>
        <v>0.43859649122807015</v>
      </c>
      <c r="AG116" s="6"/>
      <c r="AH116" s="6"/>
      <c r="AI116" s="6"/>
      <c r="AJ116" s="6"/>
      <c r="AK116" s="6"/>
      <c r="AL116" s="6"/>
      <c r="AM116" s="6"/>
      <c r="AN116" s="6"/>
      <c r="AO116" s="33"/>
    </row>
    <row r="117" spans="1:41" ht="19.5" hidden="1" thickBot="1">
      <c r="A117" s="54"/>
      <c r="B117" s="98"/>
      <c r="C117" s="56"/>
      <c r="D117" s="7"/>
      <c r="E117" s="30">
        <f t="shared" si="57"/>
        <v>0</v>
      </c>
      <c r="F117" s="7"/>
      <c r="G117" s="7"/>
      <c r="H117" s="27"/>
      <c r="I117" s="31">
        <f t="shared" si="58"/>
        <v>0</v>
      </c>
      <c r="J117" s="79"/>
      <c r="K117" s="6"/>
      <c r="L117" s="6"/>
      <c r="M117" s="3">
        <f t="shared" si="59"/>
        <v>0</v>
      </c>
      <c r="N117" s="6"/>
      <c r="O117" s="6"/>
      <c r="P117" s="6"/>
      <c r="Q117" s="6"/>
      <c r="R117" s="6"/>
      <c r="S117" s="6"/>
      <c r="T117" s="6"/>
      <c r="U117" s="80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33"/>
    </row>
    <row r="118" spans="1:41" ht="19.5" hidden="1" thickBot="1">
      <c r="A118" s="54"/>
      <c r="B118" s="98"/>
      <c r="C118" s="56"/>
      <c r="D118" s="9"/>
      <c r="E118" s="30">
        <f t="shared" si="57"/>
        <v>0</v>
      </c>
      <c r="F118" s="9"/>
      <c r="G118" s="8"/>
      <c r="H118" s="28"/>
      <c r="I118" s="31">
        <f t="shared" si="58"/>
        <v>0</v>
      </c>
      <c r="J118" s="6"/>
      <c r="K118" s="6"/>
      <c r="L118" s="80"/>
      <c r="M118" s="3">
        <f t="shared" si="59"/>
        <v>0</v>
      </c>
      <c r="N118" s="6"/>
      <c r="O118" s="6"/>
      <c r="P118" s="6"/>
      <c r="Q118" s="6"/>
      <c r="R118" s="6"/>
      <c r="S118" s="6"/>
      <c r="T118" s="6"/>
      <c r="U118" s="80"/>
      <c r="V118" s="6"/>
      <c r="W118" s="6"/>
      <c r="X118" s="6"/>
      <c r="Y118" s="6"/>
      <c r="Z118" s="6"/>
      <c r="AA118" s="6"/>
      <c r="AB118" s="6" t="s">
        <v>35</v>
      </c>
      <c r="AC118" s="6" t="s">
        <v>26</v>
      </c>
      <c r="AD118" s="6" t="s">
        <v>36</v>
      </c>
      <c r="AE118" s="6" t="s">
        <v>37</v>
      </c>
      <c r="AF118" s="6"/>
      <c r="AG118" s="6"/>
      <c r="AH118" s="6"/>
      <c r="AI118" s="6"/>
      <c r="AJ118" s="6"/>
      <c r="AK118" s="6"/>
      <c r="AL118" s="6"/>
      <c r="AM118" s="6"/>
      <c r="AN118" s="6"/>
      <c r="AO118" s="33"/>
    </row>
    <row r="119" spans="1:41" ht="18" hidden="1">
      <c r="A119" s="54"/>
      <c r="B119" s="98"/>
      <c r="C119" s="56"/>
      <c r="D119" s="6"/>
      <c r="E119" s="30">
        <f t="shared" si="57"/>
        <v>0</v>
      </c>
      <c r="F119" s="6"/>
      <c r="G119" s="6"/>
      <c r="H119" s="6"/>
      <c r="I119" s="31">
        <f t="shared" si="58"/>
        <v>0</v>
      </c>
      <c r="J119" s="6"/>
      <c r="K119" s="6"/>
      <c r="L119" s="6"/>
      <c r="M119" s="3">
        <f t="shared" si="59"/>
        <v>0</v>
      </c>
      <c r="N119" s="6"/>
      <c r="O119" s="6"/>
      <c r="P119" s="6"/>
      <c r="Q119" s="6"/>
      <c r="R119" s="6"/>
      <c r="S119" s="6"/>
      <c r="T119" s="6"/>
      <c r="U119" s="80"/>
      <c r="V119" s="6"/>
      <c r="W119" s="6"/>
      <c r="X119" s="6"/>
      <c r="Y119" s="6"/>
      <c r="Z119" s="6"/>
      <c r="AA119" s="79"/>
      <c r="AB119" s="79">
        <v>0.44</v>
      </c>
      <c r="AC119" s="79">
        <v>0.16</v>
      </c>
      <c r="AD119" s="79">
        <v>0.01</v>
      </c>
      <c r="AE119" s="79">
        <v>0.02</v>
      </c>
      <c r="AF119" s="6"/>
      <c r="AG119" s="6"/>
      <c r="AH119" s="6"/>
      <c r="AI119" s="6"/>
      <c r="AJ119" s="6"/>
      <c r="AK119" s="6"/>
      <c r="AL119" s="6"/>
      <c r="AM119" s="6"/>
      <c r="AN119" s="6"/>
      <c r="AO119" s="33"/>
    </row>
    <row r="120" spans="1:41" ht="18" hidden="1">
      <c r="A120" s="54"/>
      <c r="B120" s="98"/>
      <c r="C120" s="5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80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33"/>
    </row>
    <row r="121" spans="1:41" ht="18" hidden="1">
      <c r="A121" s="54"/>
      <c r="B121" s="98"/>
      <c r="C121" s="5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80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33"/>
    </row>
    <row r="122" spans="1:41" ht="18" hidden="1">
      <c r="A122" s="54"/>
      <c r="B122" s="98"/>
      <c r="C122" s="56"/>
      <c r="D122" s="6"/>
      <c r="E122" s="6"/>
      <c r="F122" s="6"/>
      <c r="G122" s="6"/>
      <c r="H122" s="6"/>
      <c r="I122" s="6"/>
      <c r="J122" s="79"/>
      <c r="K122" s="79"/>
      <c r="L122" s="79"/>
      <c r="M122" s="79"/>
      <c r="N122" s="79"/>
      <c r="O122" s="79"/>
      <c r="P122" s="6"/>
      <c r="Q122" s="6"/>
      <c r="R122" s="6"/>
      <c r="S122" s="6"/>
      <c r="T122" s="6"/>
      <c r="U122" s="80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33"/>
    </row>
    <row r="123" spans="1:41" ht="18" hidden="1">
      <c r="A123" s="54"/>
      <c r="B123" s="98"/>
      <c r="C123" s="5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80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33"/>
    </row>
    <row r="124" spans="1:41" ht="18" hidden="1">
      <c r="A124" s="54"/>
      <c r="B124" s="98"/>
      <c r="C124" s="5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80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33"/>
    </row>
    <row r="125" spans="1:41" ht="18" hidden="1">
      <c r="A125" s="54"/>
      <c r="B125" s="98"/>
      <c r="C125" s="5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80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33"/>
    </row>
    <row r="126" spans="1:41" ht="18" hidden="1">
      <c r="A126" s="54"/>
      <c r="B126" s="98"/>
      <c r="C126" s="5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80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33"/>
    </row>
    <row r="127" spans="1:41" ht="18" hidden="1">
      <c r="A127" s="54"/>
      <c r="B127" s="98"/>
      <c r="C127" s="5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80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33"/>
    </row>
    <row r="128" spans="1:41" ht="18" hidden="1">
      <c r="A128" s="54"/>
      <c r="B128" s="98"/>
      <c r="C128" s="5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80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33"/>
    </row>
    <row r="129" spans="1:41" ht="18" hidden="1">
      <c r="A129" s="54"/>
      <c r="B129" s="98"/>
      <c r="C129" s="5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80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33"/>
    </row>
    <row r="130" spans="1:41" ht="18" hidden="1">
      <c r="A130" s="54"/>
      <c r="B130" s="98"/>
      <c r="C130" s="5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80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33"/>
    </row>
    <row r="131" spans="1:41" ht="18" hidden="1">
      <c r="A131" s="54"/>
      <c r="B131" s="98"/>
      <c r="C131" s="5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80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33"/>
    </row>
    <row r="132" spans="1:41" ht="18" hidden="1">
      <c r="A132" s="54"/>
      <c r="B132" s="98"/>
      <c r="C132" s="5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80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33"/>
    </row>
    <row r="133" spans="1:41" ht="18" hidden="1">
      <c r="A133" s="54"/>
      <c r="B133" s="98"/>
      <c r="C133" s="5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80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33"/>
    </row>
    <row r="134" spans="1:41" ht="18" hidden="1">
      <c r="A134" s="54"/>
      <c r="B134" s="98"/>
      <c r="C134" s="5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80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33"/>
    </row>
    <row r="135" spans="1:41" ht="18" hidden="1">
      <c r="A135" s="54"/>
      <c r="B135" s="98"/>
      <c r="C135" s="5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80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33"/>
    </row>
    <row r="136" spans="1:41" ht="18" hidden="1">
      <c r="A136" s="61"/>
      <c r="B136" s="99"/>
      <c r="C136" s="62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80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33"/>
    </row>
    <row r="137" spans="1:41" ht="18">
      <c r="A137" s="51"/>
      <c r="B137" s="52"/>
      <c r="C137" s="57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80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33"/>
    </row>
    <row r="138" spans="1:41" ht="18">
      <c r="A138" s="51"/>
      <c r="B138" s="52"/>
      <c r="C138" s="57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80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33"/>
    </row>
    <row r="139" spans="1:41" ht="18">
      <c r="A139" s="51"/>
      <c r="B139" s="52"/>
      <c r="C139" s="57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80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33"/>
    </row>
    <row r="140" spans="1:41" ht="18">
      <c r="A140" s="51"/>
      <c r="B140" s="52"/>
      <c r="C140" s="57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80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33"/>
    </row>
    <row r="141" spans="1:41" ht="18">
      <c r="A141" s="51"/>
      <c r="B141" s="52"/>
      <c r="C141" s="57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80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33"/>
    </row>
    <row r="142" spans="1:41" ht="18">
      <c r="A142" s="51"/>
      <c r="B142" s="52"/>
      <c r="C142" s="57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80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33"/>
    </row>
    <row r="143" spans="1:41" ht="18">
      <c r="A143" s="51"/>
      <c r="B143" s="52"/>
      <c r="C143" s="57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80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33"/>
    </row>
    <row r="144" spans="1:41" ht="18">
      <c r="A144" s="51"/>
      <c r="B144" s="52"/>
      <c r="C144" s="57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80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33"/>
    </row>
    <row r="145" spans="1:3" ht="18">
      <c r="A145" s="51"/>
      <c r="B145" s="52"/>
      <c r="C145" s="57"/>
    </row>
    <row r="146" spans="1:3" ht="18">
      <c r="A146" s="51"/>
      <c r="B146" s="52"/>
      <c r="C146" s="57"/>
    </row>
    <row r="147" spans="1:3" ht="18">
      <c r="A147" s="51"/>
      <c r="B147" s="52"/>
      <c r="C147" s="57"/>
    </row>
    <row r="148" spans="1:3" ht="18">
      <c r="A148" s="51"/>
      <c r="B148" s="52"/>
      <c r="C148" s="57"/>
    </row>
    <row r="149" spans="1:3" ht="18">
      <c r="A149" s="51"/>
      <c r="B149" s="52"/>
      <c r="C149" s="57"/>
    </row>
    <row r="150" spans="1:3" ht="15">
      <c r="A150" s="58"/>
      <c r="B150" s="100"/>
      <c r="C150" s="59"/>
    </row>
  </sheetData>
  <sheetProtection/>
  <autoFilter ref="A6:AY96"/>
  <mergeCells count="14">
    <mergeCell ref="Y97:AB97"/>
    <mergeCell ref="Y98:AB98"/>
    <mergeCell ref="A1:AM1"/>
    <mergeCell ref="A2:X3"/>
    <mergeCell ref="Y2:AK3"/>
    <mergeCell ref="AL2:AN3"/>
    <mergeCell ref="AO2:AO3"/>
    <mergeCell ref="A4:A5"/>
    <mergeCell ref="C4:Q4"/>
    <mergeCell ref="R4:S4"/>
    <mergeCell ref="Y4:AB4"/>
    <mergeCell ref="AC4:AH4"/>
    <mergeCell ref="AI4:AJ4"/>
    <mergeCell ref="AL4:AN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150"/>
  <sheetViews>
    <sheetView zoomScale="55" zoomScaleNormal="5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Q96" sqref="A1:AQ96"/>
    </sheetView>
  </sheetViews>
  <sheetFormatPr defaultColWidth="9.140625" defaultRowHeight="15"/>
  <cols>
    <col min="1" max="1" width="5.421875" style="0" customWidth="1"/>
    <col min="2" max="2" width="25.140625" style="101" customWidth="1"/>
    <col min="3" max="3" width="9.00390625" style="5" customWidth="1"/>
    <col min="4" max="4" width="9.00390625" style="0" customWidth="1"/>
    <col min="5" max="5" width="9.00390625" style="0" hidden="1" customWidth="1"/>
    <col min="6" max="6" width="9.8515625" style="0" customWidth="1"/>
    <col min="7" max="7" width="9.00390625" style="5" customWidth="1"/>
    <col min="8" max="8" width="9.00390625" style="0" customWidth="1"/>
    <col min="9" max="9" width="9.00390625" style="0" hidden="1" customWidth="1"/>
    <col min="10" max="10" width="9.8515625" style="0" customWidth="1"/>
    <col min="11" max="11" width="8.28125" style="0" customWidth="1"/>
    <col min="12" max="12" width="8.28125" style="5" customWidth="1"/>
    <col min="13" max="13" width="9.8515625" style="0" hidden="1" customWidth="1"/>
    <col min="14" max="14" width="10.140625" style="0" customWidth="1"/>
    <col min="15" max="15" width="9.8515625" style="0" customWidth="1"/>
    <col min="16" max="16" width="11.7109375" style="0" customWidth="1"/>
    <col min="17" max="17" width="9.8515625" style="0" customWidth="1"/>
    <col min="18" max="18" width="15.140625" style="5" customWidth="1"/>
    <col min="19" max="19" width="12.8515625" style="0" customWidth="1"/>
    <col min="20" max="20" width="11.140625" style="0" customWidth="1"/>
    <col min="21" max="21" width="11.140625" style="259" customWidth="1"/>
    <col min="22" max="22" width="21.28125" style="0" customWidth="1"/>
    <col min="23" max="23" width="11.140625" style="0" customWidth="1"/>
    <col min="24" max="24" width="12.57421875" style="0" customWidth="1"/>
    <col min="25" max="25" width="9.8515625" style="0" customWidth="1"/>
    <col min="26" max="26" width="10.421875" style="0" customWidth="1"/>
    <col min="27" max="27" width="9.8515625" style="0" customWidth="1"/>
    <col min="28" max="28" width="10.8515625" style="0" customWidth="1"/>
    <col min="29" max="29" width="11.8515625" style="0" customWidth="1"/>
    <col min="30" max="30" width="13.8515625" style="0" customWidth="1"/>
    <col min="31" max="31" width="10.57421875" style="0" customWidth="1"/>
    <col min="32" max="32" width="10.28125" style="0" customWidth="1"/>
    <col min="33" max="33" width="8.57421875" style="0" hidden="1" customWidth="1"/>
    <col min="34" max="34" width="9.8515625" style="0" customWidth="1"/>
    <col min="35" max="35" width="14.28125" style="0" customWidth="1"/>
    <col min="36" max="36" width="15.28125" style="0" customWidth="1"/>
    <col min="37" max="37" width="13.140625" style="0" customWidth="1"/>
    <col min="38" max="38" width="11.7109375" style="0" customWidth="1"/>
    <col min="39" max="39" width="12.00390625" style="0" customWidth="1"/>
    <col min="40" max="40" width="9.8515625" style="0" customWidth="1"/>
    <col min="41" max="41" width="11.140625" style="4" customWidth="1"/>
    <col min="42" max="42" width="9.8515625" style="0" customWidth="1"/>
    <col min="43" max="43" width="8.8515625" style="104" customWidth="1"/>
    <col min="46" max="46" width="19.8515625" style="0" customWidth="1"/>
  </cols>
  <sheetData>
    <row r="1" spans="1:39" ht="28.5" customHeight="1">
      <c r="A1" s="423" t="s">
        <v>140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423"/>
      <c r="Q1" s="423"/>
      <c r="R1" s="423"/>
      <c r="S1" s="423"/>
      <c r="T1" s="423"/>
      <c r="U1" s="423"/>
      <c r="V1" s="423"/>
      <c r="W1" s="423"/>
      <c r="X1" s="423"/>
      <c r="Y1" s="423"/>
      <c r="Z1" s="423"/>
      <c r="AA1" s="423"/>
      <c r="AB1" s="423"/>
      <c r="AC1" s="423"/>
      <c r="AD1" s="423"/>
      <c r="AE1" s="423"/>
      <c r="AF1" s="423"/>
      <c r="AG1" s="423"/>
      <c r="AH1" s="423"/>
      <c r="AI1" s="423"/>
      <c r="AJ1" s="423"/>
      <c r="AK1" s="423"/>
      <c r="AL1" s="423"/>
      <c r="AM1" s="423"/>
    </row>
    <row r="2" spans="1:51" ht="15" customHeight="1">
      <c r="A2" s="424" t="s">
        <v>39</v>
      </c>
      <c r="B2" s="425"/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  <c r="P2" s="425"/>
      <c r="Q2" s="425"/>
      <c r="R2" s="425"/>
      <c r="S2" s="425"/>
      <c r="T2" s="425"/>
      <c r="U2" s="425"/>
      <c r="V2" s="425"/>
      <c r="W2" s="425"/>
      <c r="X2" s="426"/>
      <c r="Y2" s="430" t="s">
        <v>24</v>
      </c>
      <c r="Z2" s="430"/>
      <c r="AA2" s="430"/>
      <c r="AB2" s="430"/>
      <c r="AC2" s="430"/>
      <c r="AD2" s="430"/>
      <c r="AE2" s="430"/>
      <c r="AF2" s="430"/>
      <c r="AG2" s="430"/>
      <c r="AH2" s="430"/>
      <c r="AI2" s="430"/>
      <c r="AJ2" s="430"/>
      <c r="AK2" s="430"/>
      <c r="AL2" s="431" t="s">
        <v>28</v>
      </c>
      <c r="AM2" s="431"/>
      <c r="AN2" s="431"/>
      <c r="AO2" s="415"/>
      <c r="AQ2" s="105"/>
      <c r="AR2" s="58"/>
      <c r="AS2" s="58"/>
      <c r="AT2" s="58"/>
      <c r="AU2" s="58"/>
      <c r="AV2" s="58"/>
      <c r="AW2" s="58"/>
      <c r="AX2" s="58"/>
      <c r="AY2" s="58"/>
    </row>
    <row r="3" spans="1:51" ht="15.75" customHeight="1">
      <c r="A3" s="427"/>
      <c r="B3" s="428"/>
      <c r="C3" s="428"/>
      <c r="D3" s="428"/>
      <c r="E3" s="428"/>
      <c r="F3" s="428"/>
      <c r="G3" s="428"/>
      <c r="H3" s="428"/>
      <c r="I3" s="428"/>
      <c r="J3" s="428"/>
      <c r="K3" s="428"/>
      <c r="L3" s="428"/>
      <c r="M3" s="428"/>
      <c r="N3" s="428"/>
      <c r="O3" s="428"/>
      <c r="P3" s="428"/>
      <c r="Q3" s="428"/>
      <c r="R3" s="428"/>
      <c r="S3" s="428"/>
      <c r="T3" s="428"/>
      <c r="U3" s="428"/>
      <c r="V3" s="428"/>
      <c r="W3" s="428"/>
      <c r="X3" s="429"/>
      <c r="Y3" s="430"/>
      <c r="Z3" s="430"/>
      <c r="AA3" s="430"/>
      <c r="AB3" s="430"/>
      <c r="AC3" s="430"/>
      <c r="AD3" s="430"/>
      <c r="AE3" s="430"/>
      <c r="AF3" s="430"/>
      <c r="AG3" s="430"/>
      <c r="AH3" s="430"/>
      <c r="AI3" s="430"/>
      <c r="AJ3" s="430"/>
      <c r="AK3" s="430"/>
      <c r="AL3" s="431"/>
      <c r="AM3" s="431"/>
      <c r="AN3" s="431"/>
      <c r="AO3" s="415"/>
      <c r="AQ3" s="105"/>
      <c r="AR3" s="58"/>
      <c r="AS3" s="58"/>
      <c r="AT3" s="58"/>
      <c r="AU3" s="58"/>
      <c r="AV3" s="58"/>
      <c r="AW3" s="58"/>
      <c r="AX3" s="58"/>
      <c r="AY3" s="58"/>
    </row>
    <row r="4" spans="1:51" s="1" customFormat="1" ht="55.5" customHeight="1">
      <c r="A4" s="416" t="s">
        <v>15</v>
      </c>
      <c r="B4" s="93" t="s">
        <v>11</v>
      </c>
      <c r="C4" s="418" t="s">
        <v>19</v>
      </c>
      <c r="D4" s="419"/>
      <c r="E4" s="419"/>
      <c r="F4" s="419"/>
      <c r="G4" s="419"/>
      <c r="H4" s="419"/>
      <c r="I4" s="419"/>
      <c r="J4" s="419"/>
      <c r="K4" s="419"/>
      <c r="L4" s="419"/>
      <c r="M4" s="419"/>
      <c r="N4" s="419"/>
      <c r="O4" s="419"/>
      <c r="P4" s="419"/>
      <c r="Q4" s="420"/>
      <c r="R4" s="418" t="s">
        <v>10</v>
      </c>
      <c r="S4" s="420"/>
      <c r="T4" s="92"/>
      <c r="U4" s="252"/>
      <c r="V4" s="92"/>
      <c r="W4" s="92"/>
      <c r="X4" s="2"/>
      <c r="Y4" s="421" t="s">
        <v>13</v>
      </c>
      <c r="Z4" s="421"/>
      <c r="AA4" s="421"/>
      <c r="AB4" s="421"/>
      <c r="AC4" s="421" t="s">
        <v>12</v>
      </c>
      <c r="AD4" s="421"/>
      <c r="AE4" s="421"/>
      <c r="AF4" s="421"/>
      <c r="AG4" s="421"/>
      <c r="AH4" s="421"/>
      <c r="AI4" s="418" t="s">
        <v>14</v>
      </c>
      <c r="AJ4" s="420"/>
      <c r="AK4" s="2"/>
      <c r="AL4" s="421" t="s">
        <v>16</v>
      </c>
      <c r="AM4" s="421"/>
      <c r="AN4" s="421"/>
      <c r="AO4" s="86"/>
      <c r="AP4" s="1">
        <v>17</v>
      </c>
      <c r="AQ4" s="106"/>
      <c r="AR4" s="89"/>
      <c r="AS4" s="89"/>
      <c r="AT4" s="89"/>
      <c r="AU4" s="89"/>
      <c r="AV4" s="89"/>
      <c r="AW4" s="89"/>
      <c r="AX4" s="89"/>
      <c r="AY4" s="89"/>
    </row>
    <row r="5" spans="1:51" s="1" customFormat="1" ht="79.5" customHeight="1">
      <c r="A5" s="417"/>
      <c r="B5" s="94" t="s">
        <v>0</v>
      </c>
      <c r="C5" s="65" t="s">
        <v>7</v>
      </c>
      <c r="D5" s="65" t="s">
        <v>18</v>
      </c>
      <c r="E5" s="65"/>
      <c r="F5" s="66" t="s">
        <v>29</v>
      </c>
      <c r="G5" s="65" t="s">
        <v>8</v>
      </c>
      <c r="H5" s="65" t="s">
        <v>21</v>
      </c>
      <c r="I5" s="65"/>
      <c r="J5" s="66" t="s">
        <v>29</v>
      </c>
      <c r="K5" s="65" t="s">
        <v>9</v>
      </c>
      <c r="L5" s="65" t="s">
        <v>22</v>
      </c>
      <c r="M5" s="65"/>
      <c r="N5" s="66" t="s">
        <v>29</v>
      </c>
      <c r="O5" s="65" t="s">
        <v>30</v>
      </c>
      <c r="P5" s="65" t="s">
        <v>1</v>
      </c>
      <c r="Q5" s="66" t="s">
        <v>20</v>
      </c>
      <c r="R5" s="65" t="s">
        <v>2</v>
      </c>
      <c r="S5" s="66" t="s">
        <v>29</v>
      </c>
      <c r="T5" s="65" t="s">
        <v>49</v>
      </c>
      <c r="U5" s="253" t="s">
        <v>3</v>
      </c>
      <c r="V5" s="65" t="s">
        <v>50</v>
      </c>
      <c r="W5" s="66" t="s">
        <v>20</v>
      </c>
      <c r="X5" s="67" t="s">
        <v>33</v>
      </c>
      <c r="Y5" s="68" t="s">
        <v>6</v>
      </c>
      <c r="Z5" s="66" t="s">
        <v>17</v>
      </c>
      <c r="AA5" s="68" t="s">
        <v>5</v>
      </c>
      <c r="AB5" s="66" t="s">
        <v>17</v>
      </c>
      <c r="AC5" s="68" t="s">
        <v>26</v>
      </c>
      <c r="AD5" s="68" t="s">
        <v>31</v>
      </c>
      <c r="AE5" s="66" t="s">
        <v>23</v>
      </c>
      <c r="AF5" s="68" t="s">
        <v>32</v>
      </c>
      <c r="AG5" s="68"/>
      <c r="AH5" s="66" t="s">
        <v>23</v>
      </c>
      <c r="AI5" s="68" t="s">
        <v>4</v>
      </c>
      <c r="AJ5" s="66" t="s">
        <v>23</v>
      </c>
      <c r="AK5" s="69" t="s">
        <v>38</v>
      </c>
      <c r="AL5" s="70" t="s">
        <v>27</v>
      </c>
      <c r="AM5" s="70" t="s">
        <v>25</v>
      </c>
      <c r="AN5" s="66" t="s">
        <v>17</v>
      </c>
      <c r="AO5" s="69" t="s">
        <v>34</v>
      </c>
      <c r="AP5" s="91" t="s">
        <v>40</v>
      </c>
      <c r="AQ5" s="107" t="s">
        <v>82</v>
      </c>
      <c r="AR5" s="89"/>
      <c r="AS5" s="89"/>
      <c r="AT5" s="89"/>
      <c r="AU5" s="89"/>
      <c r="AV5" s="89"/>
      <c r="AW5" s="89"/>
      <c r="AX5" s="89"/>
      <c r="AY5" s="89"/>
    </row>
    <row r="6" spans="1:51" s="1" customFormat="1" ht="15" customHeight="1" thickBot="1">
      <c r="A6" s="71"/>
      <c r="B6" s="95"/>
      <c r="C6" s="72"/>
      <c r="D6" s="72"/>
      <c r="E6" s="72"/>
      <c r="F6" s="73"/>
      <c r="G6" s="72"/>
      <c r="H6" s="72"/>
      <c r="I6" s="72"/>
      <c r="J6" s="73"/>
      <c r="K6" s="72"/>
      <c r="L6" s="72"/>
      <c r="M6" s="72"/>
      <c r="N6" s="73"/>
      <c r="O6" s="72"/>
      <c r="P6" s="72"/>
      <c r="Q6" s="73"/>
      <c r="R6" s="72"/>
      <c r="S6" s="73"/>
      <c r="T6" s="72"/>
      <c r="U6" s="254"/>
      <c r="V6" s="72"/>
      <c r="W6" s="72"/>
      <c r="X6" s="74"/>
      <c r="Y6" s="60"/>
      <c r="Z6" s="73"/>
      <c r="AA6" s="60"/>
      <c r="AB6" s="73"/>
      <c r="AC6" s="60"/>
      <c r="AD6" s="60"/>
      <c r="AE6" s="73"/>
      <c r="AF6" s="60"/>
      <c r="AG6" s="60"/>
      <c r="AH6" s="73"/>
      <c r="AI6" s="60"/>
      <c r="AJ6" s="73"/>
      <c r="AK6" s="75"/>
      <c r="AL6" s="76"/>
      <c r="AM6" s="76"/>
      <c r="AN6" s="73"/>
      <c r="AO6" s="75"/>
      <c r="AP6" s="117"/>
      <c r="AQ6" s="118"/>
      <c r="AR6" s="89"/>
      <c r="AS6" s="89"/>
      <c r="AT6" s="89"/>
      <c r="AU6" s="89"/>
      <c r="AV6" s="89"/>
      <c r="AW6" s="89"/>
      <c r="AX6" s="89"/>
      <c r="AY6" s="89"/>
    </row>
    <row r="7" spans="1:51" s="32" customFormat="1" ht="15" customHeight="1">
      <c r="A7" s="183">
        <v>1</v>
      </c>
      <c r="B7" s="326" t="s">
        <v>58</v>
      </c>
      <c r="C7" s="379">
        <v>89</v>
      </c>
      <c r="D7" s="184">
        <v>101</v>
      </c>
      <c r="E7" s="382"/>
      <c r="F7" s="213">
        <f aca="true" t="shared" si="0" ref="F7:F38">IF(OR(D7&gt;(C7+20),(D7&lt;(C7-0))),0,1)</f>
        <v>1</v>
      </c>
      <c r="G7" s="387">
        <v>1798</v>
      </c>
      <c r="H7" s="184">
        <v>1798</v>
      </c>
      <c r="I7" s="382"/>
      <c r="J7" s="213">
        <f aca="true" t="shared" si="1" ref="J7:J38">IF(OR(H7&gt;(G7+100),H7&lt;(G7-50)),0,1)</f>
        <v>1</v>
      </c>
      <c r="K7" s="393">
        <v>63</v>
      </c>
      <c r="L7" s="215">
        <v>63</v>
      </c>
      <c r="M7" s="382"/>
      <c r="N7" s="216">
        <f aca="true" t="shared" si="2" ref="N7:N38">IF(L7&lt;&gt;K7,0,1)</f>
        <v>1</v>
      </c>
      <c r="O7" s="184">
        <v>2940</v>
      </c>
      <c r="P7" s="184">
        <v>99</v>
      </c>
      <c r="Q7" s="216">
        <f aca="true" t="shared" si="3" ref="Q7:Q19">IF(P7&gt;=90,2,IF(P7&gt;=70,1,0))</f>
        <v>2</v>
      </c>
      <c r="R7" s="184">
        <v>461</v>
      </c>
      <c r="S7" s="217">
        <f aca="true" t="shared" si="4" ref="S7:S19">IF(R7&gt;150,1,0)</f>
        <v>1</v>
      </c>
      <c r="T7" s="331">
        <v>1953</v>
      </c>
      <c r="U7" s="184">
        <v>2480</v>
      </c>
      <c r="V7" s="218">
        <f aca="true" t="shared" si="5" ref="V7:V38">U7/T7</f>
        <v>1.2698412698412698</v>
      </c>
      <c r="W7" s="214">
        <f aca="true" t="shared" si="6" ref="W7:W38">IF(V7&gt;=90%,2,IF(V7&gt;=70%,1,0))</f>
        <v>2</v>
      </c>
      <c r="X7" s="213">
        <f aca="true" t="shared" si="7" ref="X7:X38">F7+J7+N7+Q7+S7+W7</f>
        <v>8</v>
      </c>
      <c r="Y7" s="184">
        <v>92</v>
      </c>
      <c r="Z7" s="219">
        <f aca="true" t="shared" si="8" ref="Z7:Z38">IF(Y7&gt;=90,2,IF(Y7&gt;=70,1,0))</f>
        <v>2</v>
      </c>
      <c r="AA7" s="184">
        <v>77</v>
      </c>
      <c r="AB7" s="219">
        <f aca="true" t="shared" si="9" ref="AB7:AB38">IF(AA7&gt;=50,2,IF(AA7&gt;=40,1,0))</f>
        <v>2</v>
      </c>
      <c r="AC7" s="184">
        <v>54415</v>
      </c>
      <c r="AD7" s="220">
        <f aca="true" t="shared" si="10" ref="AD7:AD38">AC7/H7/13</f>
        <v>2.32801403268589</v>
      </c>
      <c r="AE7" s="216">
        <f aca="true" t="shared" si="11" ref="AE7:AE38">IF(AD7&gt;1.36,1,0)</f>
        <v>1</v>
      </c>
      <c r="AF7" s="184">
        <v>14345</v>
      </c>
      <c r="AG7" s="402"/>
      <c r="AH7" s="213">
        <f aca="true" t="shared" si="12" ref="AH7:AH19">IF(AF7&gt;H7*3,1,0)</f>
        <v>1</v>
      </c>
      <c r="AI7" s="186">
        <v>100</v>
      </c>
      <c r="AJ7" s="219">
        <f aca="true" t="shared" si="13" ref="AJ7:AJ38">IF(AI7&gt;=60,1,0)</f>
        <v>1</v>
      </c>
      <c r="AK7" s="221">
        <f aca="true" t="shared" si="14" ref="AK7:AK38">Z7+AB7+AE7+AH7+AJ7</f>
        <v>7</v>
      </c>
      <c r="AL7" s="184">
        <v>18745</v>
      </c>
      <c r="AM7" s="222">
        <f aca="true" t="shared" si="15" ref="AM7:AM38">AL7/H7</f>
        <v>10.425472747497219</v>
      </c>
      <c r="AN7" s="219">
        <f aca="true" t="shared" si="16" ref="AN7:AN38">IF(AM7&gt;=85%,2,IF(AM7&gt;=50%,1,0))</f>
        <v>2</v>
      </c>
      <c r="AO7" s="221">
        <f aca="true" t="shared" si="17" ref="AO7:AO38">AN7+X7+AK7</f>
        <v>17</v>
      </c>
      <c r="AP7" s="223">
        <f aca="true" t="shared" si="18" ref="AP7:AP38">((AO7*100)/$AP$4)/100</f>
        <v>1</v>
      </c>
      <c r="AQ7" s="404" t="s">
        <v>41</v>
      </c>
      <c r="AR7" s="88"/>
      <c r="AS7" s="6"/>
      <c r="AT7" s="96"/>
      <c r="AU7" s="96"/>
      <c r="AV7" s="6"/>
      <c r="AW7" s="6"/>
      <c r="AX7" s="6"/>
      <c r="AY7" s="6"/>
    </row>
    <row r="8" spans="1:51" s="32" customFormat="1" ht="15" customHeight="1">
      <c r="A8" s="197">
        <f>A7+1</f>
        <v>2</v>
      </c>
      <c r="B8" s="239" t="s">
        <v>52</v>
      </c>
      <c r="C8" s="111">
        <v>63</v>
      </c>
      <c r="D8" s="180">
        <v>68</v>
      </c>
      <c r="E8" s="150"/>
      <c r="F8" s="139">
        <f t="shared" si="0"/>
        <v>1</v>
      </c>
      <c r="G8" s="116">
        <v>1212</v>
      </c>
      <c r="H8" s="180">
        <v>1207</v>
      </c>
      <c r="I8" s="150"/>
      <c r="J8" s="139">
        <f t="shared" si="1"/>
        <v>1</v>
      </c>
      <c r="K8" s="114">
        <v>41</v>
      </c>
      <c r="L8" s="181">
        <v>41</v>
      </c>
      <c r="M8" s="150"/>
      <c r="N8" s="140">
        <f t="shared" si="2"/>
        <v>1</v>
      </c>
      <c r="O8" s="180">
        <v>2429</v>
      </c>
      <c r="P8" s="180">
        <v>100</v>
      </c>
      <c r="Q8" s="140">
        <f t="shared" si="3"/>
        <v>2</v>
      </c>
      <c r="R8" s="180">
        <v>383</v>
      </c>
      <c r="S8" s="141">
        <f t="shared" si="4"/>
        <v>1</v>
      </c>
      <c r="T8" s="120">
        <v>1271</v>
      </c>
      <c r="U8" s="180">
        <v>1706</v>
      </c>
      <c r="V8" s="142">
        <f t="shared" si="5"/>
        <v>1.3422501966955154</v>
      </c>
      <c r="W8" s="137">
        <f t="shared" si="6"/>
        <v>2</v>
      </c>
      <c r="X8" s="139">
        <f t="shared" si="7"/>
        <v>8</v>
      </c>
      <c r="Y8" s="180">
        <v>74</v>
      </c>
      <c r="Z8" s="143">
        <f t="shared" si="8"/>
        <v>1</v>
      </c>
      <c r="AA8" s="180">
        <v>55</v>
      </c>
      <c r="AB8" s="143">
        <f t="shared" si="9"/>
        <v>2</v>
      </c>
      <c r="AC8" s="180">
        <v>28990</v>
      </c>
      <c r="AD8" s="144">
        <f t="shared" si="10"/>
        <v>1.847555923777962</v>
      </c>
      <c r="AE8" s="140">
        <f t="shared" si="11"/>
        <v>1</v>
      </c>
      <c r="AF8" s="180">
        <v>9671</v>
      </c>
      <c r="AG8" s="151"/>
      <c r="AH8" s="139">
        <f t="shared" si="12"/>
        <v>1</v>
      </c>
      <c r="AI8" s="181">
        <v>100</v>
      </c>
      <c r="AJ8" s="143">
        <f t="shared" si="13"/>
        <v>1</v>
      </c>
      <c r="AK8" s="146">
        <f t="shared" si="14"/>
        <v>6</v>
      </c>
      <c r="AL8" s="180">
        <v>2376</v>
      </c>
      <c r="AM8" s="147">
        <f t="shared" si="15"/>
        <v>1.9685169842584922</v>
      </c>
      <c r="AN8" s="143">
        <f t="shared" si="16"/>
        <v>2</v>
      </c>
      <c r="AO8" s="148">
        <f t="shared" si="17"/>
        <v>16</v>
      </c>
      <c r="AP8" s="149">
        <f t="shared" si="18"/>
        <v>0.9411764705882354</v>
      </c>
      <c r="AQ8" s="407" t="s">
        <v>41</v>
      </c>
      <c r="AR8" s="88"/>
      <c r="AS8" s="34"/>
      <c r="AT8" s="102"/>
      <c r="AU8" s="102"/>
      <c r="AV8" s="34"/>
      <c r="AW8" s="34"/>
      <c r="AX8" s="34"/>
      <c r="AY8" s="34"/>
    </row>
    <row r="9" spans="1:51" s="6" customFormat="1" ht="14.25" customHeight="1">
      <c r="A9" s="197">
        <f aca="true" t="shared" si="19" ref="A9:A22">A8+1</f>
        <v>3</v>
      </c>
      <c r="B9" s="239" t="s">
        <v>83</v>
      </c>
      <c r="C9" s="241">
        <v>73</v>
      </c>
      <c r="D9" s="180">
        <v>89</v>
      </c>
      <c r="E9" s="154"/>
      <c r="F9" s="155">
        <f t="shared" si="0"/>
        <v>1</v>
      </c>
      <c r="G9" s="244">
        <v>1646</v>
      </c>
      <c r="H9" s="180">
        <v>1646</v>
      </c>
      <c r="I9" s="154"/>
      <c r="J9" s="155">
        <f t="shared" si="1"/>
        <v>1</v>
      </c>
      <c r="K9" s="240">
        <v>61</v>
      </c>
      <c r="L9" s="182">
        <v>61</v>
      </c>
      <c r="M9" s="154"/>
      <c r="N9" s="157">
        <f t="shared" si="2"/>
        <v>1</v>
      </c>
      <c r="O9" s="180">
        <v>2433</v>
      </c>
      <c r="P9" s="180">
        <v>94</v>
      </c>
      <c r="Q9" s="157">
        <f t="shared" si="3"/>
        <v>2</v>
      </c>
      <c r="R9" s="180">
        <v>418</v>
      </c>
      <c r="S9" s="158">
        <f t="shared" si="4"/>
        <v>1</v>
      </c>
      <c r="T9" s="122">
        <v>1891</v>
      </c>
      <c r="U9" s="180">
        <v>2347</v>
      </c>
      <c r="V9" s="159">
        <f t="shared" si="5"/>
        <v>1.2411422527763087</v>
      </c>
      <c r="W9" s="152">
        <f t="shared" si="6"/>
        <v>2</v>
      </c>
      <c r="X9" s="155">
        <f t="shared" si="7"/>
        <v>8</v>
      </c>
      <c r="Y9" s="180">
        <v>70</v>
      </c>
      <c r="Z9" s="160">
        <f t="shared" si="8"/>
        <v>1</v>
      </c>
      <c r="AA9" s="180">
        <v>51</v>
      </c>
      <c r="AB9" s="160">
        <f t="shared" si="9"/>
        <v>2</v>
      </c>
      <c r="AC9" s="180">
        <v>26017</v>
      </c>
      <c r="AD9" s="161">
        <f t="shared" si="10"/>
        <v>1.2158612954481727</v>
      </c>
      <c r="AE9" s="157">
        <f t="shared" si="11"/>
        <v>0</v>
      </c>
      <c r="AF9" s="180">
        <v>10024</v>
      </c>
      <c r="AG9" s="162"/>
      <c r="AH9" s="155">
        <f t="shared" si="12"/>
        <v>1</v>
      </c>
      <c r="AI9" s="181">
        <v>100</v>
      </c>
      <c r="AJ9" s="160">
        <f t="shared" si="13"/>
        <v>1</v>
      </c>
      <c r="AK9" s="163">
        <f t="shared" si="14"/>
        <v>5</v>
      </c>
      <c r="AL9" s="180">
        <v>2261</v>
      </c>
      <c r="AM9" s="164">
        <f t="shared" si="15"/>
        <v>1.37363304981774</v>
      </c>
      <c r="AN9" s="160">
        <f t="shared" si="16"/>
        <v>2</v>
      </c>
      <c r="AO9" s="163">
        <f t="shared" si="17"/>
        <v>15</v>
      </c>
      <c r="AP9" s="165">
        <f t="shared" si="18"/>
        <v>0.8823529411764706</v>
      </c>
      <c r="AQ9" s="334" t="s">
        <v>41</v>
      </c>
      <c r="AR9" s="88"/>
      <c r="AS9" s="90"/>
      <c r="AT9" s="103"/>
      <c r="AU9" s="103"/>
      <c r="AV9" s="90"/>
      <c r="AW9" s="90"/>
      <c r="AX9" s="90"/>
      <c r="AY9" s="90"/>
    </row>
    <row r="10" spans="1:51" s="127" customFormat="1" ht="15" customHeight="1">
      <c r="A10" s="197">
        <f t="shared" si="19"/>
        <v>4</v>
      </c>
      <c r="B10" s="260" t="s">
        <v>57</v>
      </c>
      <c r="C10" s="241">
        <v>73</v>
      </c>
      <c r="D10" s="261">
        <v>87</v>
      </c>
      <c r="E10" s="175"/>
      <c r="F10" s="155">
        <f t="shared" si="0"/>
        <v>1</v>
      </c>
      <c r="G10" s="288">
        <v>1536</v>
      </c>
      <c r="H10" s="261">
        <v>1541</v>
      </c>
      <c r="I10" s="175"/>
      <c r="J10" s="155">
        <f t="shared" si="1"/>
        <v>1</v>
      </c>
      <c r="K10" s="240">
        <v>53</v>
      </c>
      <c r="L10" s="182">
        <v>53</v>
      </c>
      <c r="M10" s="155"/>
      <c r="N10" s="157">
        <f t="shared" si="2"/>
        <v>1</v>
      </c>
      <c r="O10" s="261">
        <v>2434</v>
      </c>
      <c r="P10" s="261">
        <v>95</v>
      </c>
      <c r="Q10" s="157">
        <f t="shared" si="3"/>
        <v>2</v>
      </c>
      <c r="R10" s="261">
        <v>320</v>
      </c>
      <c r="S10" s="158">
        <f t="shared" si="4"/>
        <v>1</v>
      </c>
      <c r="T10" s="263">
        <v>1643</v>
      </c>
      <c r="U10" s="261">
        <v>1979</v>
      </c>
      <c r="V10" s="159">
        <f t="shared" si="5"/>
        <v>1.2045039561777238</v>
      </c>
      <c r="W10" s="152">
        <f t="shared" si="6"/>
        <v>2</v>
      </c>
      <c r="X10" s="155">
        <f t="shared" si="7"/>
        <v>8</v>
      </c>
      <c r="Y10" s="261">
        <v>64</v>
      </c>
      <c r="Z10" s="160">
        <f t="shared" si="8"/>
        <v>0</v>
      </c>
      <c r="AA10" s="261">
        <v>46</v>
      </c>
      <c r="AB10" s="160">
        <f t="shared" si="9"/>
        <v>1</v>
      </c>
      <c r="AC10" s="261">
        <v>31907</v>
      </c>
      <c r="AD10" s="161">
        <f t="shared" si="10"/>
        <v>1.5927220086856688</v>
      </c>
      <c r="AE10" s="157">
        <f t="shared" si="11"/>
        <v>1</v>
      </c>
      <c r="AF10" s="261">
        <v>11875</v>
      </c>
      <c r="AG10" s="168"/>
      <c r="AH10" s="155">
        <f t="shared" si="12"/>
        <v>1</v>
      </c>
      <c r="AI10" s="182">
        <v>100</v>
      </c>
      <c r="AJ10" s="160">
        <f t="shared" si="13"/>
        <v>1</v>
      </c>
      <c r="AK10" s="163">
        <f t="shared" si="14"/>
        <v>4</v>
      </c>
      <c r="AL10" s="261">
        <v>4066</v>
      </c>
      <c r="AM10" s="164">
        <f t="shared" si="15"/>
        <v>2.63854639844257</v>
      </c>
      <c r="AN10" s="160">
        <f t="shared" si="16"/>
        <v>2</v>
      </c>
      <c r="AO10" s="163">
        <f t="shared" si="17"/>
        <v>14</v>
      </c>
      <c r="AP10" s="165">
        <f t="shared" si="18"/>
        <v>0.823529411764706</v>
      </c>
      <c r="AQ10" s="334" t="s">
        <v>41</v>
      </c>
      <c r="AR10" s="124"/>
      <c r="AS10" s="125"/>
      <c r="AT10" s="126"/>
      <c r="AU10" s="126"/>
      <c r="AV10" s="125"/>
      <c r="AW10" s="125"/>
      <c r="AX10" s="125"/>
      <c r="AY10" s="125"/>
    </row>
    <row r="11" spans="1:51" s="127" customFormat="1" ht="15" customHeight="1">
      <c r="A11" s="197">
        <f t="shared" si="19"/>
        <v>5</v>
      </c>
      <c r="B11" s="260" t="s">
        <v>59</v>
      </c>
      <c r="C11" s="241">
        <v>81</v>
      </c>
      <c r="D11" s="261">
        <v>104</v>
      </c>
      <c r="E11" s="169"/>
      <c r="F11" s="155">
        <f t="shared" si="0"/>
        <v>0</v>
      </c>
      <c r="G11" s="244">
        <v>1982</v>
      </c>
      <c r="H11" s="261">
        <v>1984</v>
      </c>
      <c r="I11" s="170"/>
      <c r="J11" s="155">
        <f t="shared" si="1"/>
        <v>1</v>
      </c>
      <c r="K11" s="240">
        <v>63</v>
      </c>
      <c r="L11" s="182">
        <v>63</v>
      </c>
      <c r="M11" s="155"/>
      <c r="N11" s="157">
        <f t="shared" si="2"/>
        <v>1</v>
      </c>
      <c r="O11" s="261">
        <v>3135</v>
      </c>
      <c r="P11" s="261">
        <v>99</v>
      </c>
      <c r="Q11" s="157">
        <f t="shared" si="3"/>
        <v>2</v>
      </c>
      <c r="R11" s="261">
        <v>231</v>
      </c>
      <c r="S11" s="158">
        <f t="shared" si="4"/>
        <v>1</v>
      </c>
      <c r="T11" s="280">
        <v>1953</v>
      </c>
      <c r="U11" s="261">
        <v>2433</v>
      </c>
      <c r="V11" s="159">
        <f t="shared" si="5"/>
        <v>1.2457757296466974</v>
      </c>
      <c r="W11" s="152">
        <f t="shared" si="6"/>
        <v>2</v>
      </c>
      <c r="X11" s="155">
        <f t="shared" si="7"/>
        <v>7</v>
      </c>
      <c r="Y11" s="261">
        <v>90</v>
      </c>
      <c r="Z11" s="160">
        <f t="shared" si="8"/>
        <v>2</v>
      </c>
      <c r="AA11" s="261">
        <v>15</v>
      </c>
      <c r="AB11" s="160">
        <f t="shared" si="9"/>
        <v>0</v>
      </c>
      <c r="AC11" s="261">
        <v>43728</v>
      </c>
      <c r="AD11" s="161">
        <f t="shared" si="10"/>
        <v>1.695409429280397</v>
      </c>
      <c r="AE11" s="157">
        <f t="shared" si="11"/>
        <v>1</v>
      </c>
      <c r="AF11" s="261">
        <v>14144</v>
      </c>
      <c r="AG11" s="162"/>
      <c r="AH11" s="155">
        <f t="shared" si="12"/>
        <v>1</v>
      </c>
      <c r="AI11" s="182">
        <v>100</v>
      </c>
      <c r="AJ11" s="160">
        <f t="shared" si="13"/>
        <v>1</v>
      </c>
      <c r="AK11" s="163">
        <f t="shared" si="14"/>
        <v>5</v>
      </c>
      <c r="AL11" s="261">
        <v>1928</v>
      </c>
      <c r="AM11" s="164">
        <f t="shared" si="15"/>
        <v>0.9717741935483871</v>
      </c>
      <c r="AN11" s="160">
        <f t="shared" si="16"/>
        <v>2</v>
      </c>
      <c r="AO11" s="163">
        <f t="shared" si="17"/>
        <v>14</v>
      </c>
      <c r="AP11" s="165">
        <f t="shared" si="18"/>
        <v>0.823529411764706</v>
      </c>
      <c r="AQ11" s="334" t="s">
        <v>41</v>
      </c>
      <c r="AR11" s="124"/>
      <c r="AS11" s="128"/>
      <c r="AT11" s="129"/>
      <c r="AU11" s="129"/>
      <c r="AV11" s="128"/>
      <c r="AW11" s="128"/>
      <c r="AX11" s="128"/>
      <c r="AY11" s="128"/>
    </row>
    <row r="12" spans="1:51" s="127" customFormat="1" ht="15" customHeight="1">
      <c r="A12" s="197">
        <f t="shared" si="19"/>
        <v>6</v>
      </c>
      <c r="B12" s="239" t="s">
        <v>55</v>
      </c>
      <c r="C12" s="241">
        <v>46</v>
      </c>
      <c r="D12" s="180">
        <v>51</v>
      </c>
      <c r="E12" s="169"/>
      <c r="F12" s="155">
        <f t="shared" si="0"/>
        <v>1</v>
      </c>
      <c r="G12" s="242">
        <v>956</v>
      </c>
      <c r="H12" s="180">
        <v>958</v>
      </c>
      <c r="I12" s="170"/>
      <c r="J12" s="155">
        <f t="shared" si="1"/>
        <v>1</v>
      </c>
      <c r="K12" s="243">
        <v>35</v>
      </c>
      <c r="L12" s="182">
        <v>35</v>
      </c>
      <c r="M12" s="155"/>
      <c r="N12" s="157">
        <f t="shared" si="2"/>
        <v>1</v>
      </c>
      <c r="O12" s="180">
        <v>1564</v>
      </c>
      <c r="P12" s="180">
        <v>97</v>
      </c>
      <c r="Q12" s="157">
        <f t="shared" si="3"/>
        <v>2</v>
      </c>
      <c r="R12" s="180">
        <v>292</v>
      </c>
      <c r="S12" s="158">
        <f t="shared" si="4"/>
        <v>1</v>
      </c>
      <c r="T12" s="123">
        <v>1085</v>
      </c>
      <c r="U12" s="180">
        <v>1369</v>
      </c>
      <c r="V12" s="159">
        <f t="shared" si="5"/>
        <v>1.2617511520737328</v>
      </c>
      <c r="W12" s="152">
        <f t="shared" si="6"/>
        <v>2</v>
      </c>
      <c r="X12" s="155">
        <f t="shared" si="7"/>
        <v>8</v>
      </c>
      <c r="Y12" s="180">
        <v>55</v>
      </c>
      <c r="Z12" s="160">
        <f t="shared" si="8"/>
        <v>0</v>
      </c>
      <c r="AA12" s="180">
        <v>19</v>
      </c>
      <c r="AB12" s="160">
        <f t="shared" si="9"/>
        <v>0</v>
      </c>
      <c r="AC12" s="180">
        <v>16275</v>
      </c>
      <c r="AD12" s="161">
        <f t="shared" si="10"/>
        <v>1.306809057330978</v>
      </c>
      <c r="AE12" s="157">
        <f t="shared" si="11"/>
        <v>0</v>
      </c>
      <c r="AF12" s="180">
        <v>5093</v>
      </c>
      <c r="AG12" s="162"/>
      <c r="AH12" s="155">
        <f t="shared" si="12"/>
        <v>1</v>
      </c>
      <c r="AI12" s="181">
        <v>100</v>
      </c>
      <c r="AJ12" s="160">
        <f t="shared" si="13"/>
        <v>1</v>
      </c>
      <c r="AK12" s="163">
        <f t="shared" si="14"/>
        <v>2</v>
      </c>
      <c r="AL12" s="180">
        <v>577</v>
      </c>
      <c r="AM12" s="164">
        <f t="shared" si="15"/>
        <v>0.6022964509394572</v>
      </c>
      <c r="AN12" s="160">
        <f t="shared" si="16"/>
        <v>1</v>
      </c>
      <c r="AO12" s="163">
        <f t="shared" si="17"/>
        <v>11</v>
      </c>
      <c r="AP12" s="165">
        <f t="shared" si="18"/>
        <v>0.6470588235294117</v>
      </c>
      <c r="AQ12" s="334" t="s">
        <v>41</v>
      </c>
      <c r="AR12" s="124"/>
      <c r="AS12" s="125"/>
      <c r="AT12" s="126"/>
      <c r="AU12" s="126"/>
      <c r="AV12" s="125"/>
      <c r="AW12" s="125"/>
      <c r="AX12" s="125"/>
      <c r="AY12" s="125"/>
    </row>
    <row r="13" spans="1:51" s="127" customFormat="1" ht="15" customHeight="1">
      <c r="A13" s="197">
        <f t="shared" si="19"/>
        <v>7</v>
      </c>
      <c r="B13" s="239" t="s">
        <v>43</v>
      </c>
      <c r="C13" s="241">
        <v>56</v>
      </c>
      <c r="D13" s="180">
        <v>69</v>
      </c>
      <c r="E13" s="154"/>
      <c r="F13" s="155">
        <f t="shared" si="0"/>
        <v>1</v>
      </c>
      <c r="G13" s="242">
        <v>1164</v>
      </c>
      <c r="H13" s="180">
        <v>1167</v>
      </c>
      <c r="I13" s="154"/>
      <c r="J13" s="155">
        <f t="shared" si="1"/>
        <v>1</v>
      </c>
      <c r="K13" s="243">
        <v>39</v>
      </c>
      <c r="L13" s="182">
        <v>39</v>
      </c>
      <c r="M13" s="154"/>
      <c r="N13" s="157">
        <f t="shared" si="2"/>
        <v>1</v>
      </c>
      <c r="O13" s="180">
        <v>1176</v>
      </c>
      <c r="P13" s="180">
        <v>91</v>
      </c>
      <c r="Q13" s="157">
        <f t="shared" si="3"/>
        <v>2</v>
      </c>
      <c r="R13" s="180">
        <v>216</v>
      </c>
      <c r="S13" s="158">
        <f t="shared" si="4"/>
        <v>1</v>
      </c>
      <c r="T13" s="120">
        <v>1209</v>
      </c>
      <c r="U13" s="180">
        <v>1177</v>
      </c>
      <c r="V13" s="159">
        <f t="shared" si="5"/>
        <v>0.9735318444995864</v>
      </c>
      <c r="W13" s="152">
        <f t="shared" si="6"/>
        <v>2</v>
      </c>
      <c r="X13" s="155">
        <f t="shared" si="7"/>
        <v>8</v>
      </c>
      <c r="Y13" s="180">
        <v>16</v>
      </c>
      <c r="Z13" s="160">
        <f t="shared" si="8"/>
        <v>0</v>
      </c>
      <c r="AA13" s="180">
        <v>1</v>
      </c>
      <c r="AB13" s="160">
        <f t="shared" si="9"/>
        <v>0</v>
      </c>
      <c r="AC13" s="180">
        <v>6971</v>
      </c>
      <c r="AD13" s="161">
        <f t="shared" si="10"/>
        <v>0.4594950893151407</v>
      </c>
      <c r="AE13" s="157">
        <f t="shared" si="11"/>
        <v>0</v>
      </c>
      <c r="AF13" s="180">
        <v>2307</v>
      </c>
      <c r="AG13" s="162"/>
      <c r="AH13" s="155">
        <f t="shared" si="12"/>
        <v>0</v>
      </c>
      <c r="AI13" s="181">
        <v>100</v>
      </c>
      <c r="AJ13" s="160">
        <f t="shared" si="13"/>
        <v>1</v>
      </c>
      <c r="AK13" s="163">
        <f t="shared" si="14"/>
        <v>1</v>
      </c>
      <c r="AL13" s="180">
        <v>836</v>
      </c>
      <c r="AM13" s="164">
        <f t="shared" si="15"/>
        <v>0.7163667523564696</v>
      </c>
      <c r="AN13" s="160">
        <f t="shared" si="16"/>
        <v>1</v>
      </c>
      <c r="AO13" s="163">
        <f t="shared" si="17"/>
        <v>10</v>
      </c>
      <c r="AP13" s="165">
        <f t="shared" si="18"/>
        <v>0.5882352941176471</v>
      </c>
      <c r="AQ13" s="334" t="s">
        <v>41</v>
      </c>
      <c r="AR13" s="124"/>
      <c r="AS13" s="130"/>
      <c r="AT13" s="131"/>
      <c r="AU13" s="131"/>
      <c r="AV13" s="130"/>
      <c r="AW13" s="130"/>
      <c r="AX13" s="130"/>
      <c r="AY13" s="130"/>
    </row>
    <row r="14" spans="1:51" s="127" customFormat="1" ht="14.25" customHeight="1">
      <c r="A14" s="197">
        <f t="shared" si="19"/>
        <v>8</v>
      </c>
      <c r="B14" s="260" t="s">
        <v>51</v>
      </c>
      <c r="C14" s="241">
        <v>39</v>
      </c>
      <c r="D14" s="261">
        <v>45</v>
      </c>
      <c r="E14" s="169"/>
      <c r="F14" s="155">
        <f t="shared" si="0"/>
        <v>1</v>
      </c>
      <c r="G14" s="249">
        <v>805</v>
      </c>
      <c r="H14" s="261">
        <v>808</v>
      </c>
      <c r="I14" s="170"/>
      <c r="J14" s="155">
        <f t="shared" si="1"/>
        <v>1</v>
      </c>
      <c r="K14" s="250">
        <v>30</v>
      </c>
      <c r="L14" s="182">
        <v>30</v>
      </c>
      <c r="M14" s="155"/>
      <c r="N14" s="157">
        <f t="shared" si="2"/>
        <v>1</v>
      </c>
      <c r="O14" s="261">
        <v>1023</v>
      </c>
      <c r="P14" s="261">
        <v>76</v>
      </c>
      <c r="Q14" s="157">
        <f t="shared" si="3"/>
        <v>1</v>
      </c>
      <c r="R14" s="261">
        <v>257</v>
      </c>
      <c r="S14" s="158">
        <f t="shared" si="4"/>
        <v>1</v>
      </c>
      <c r="T14" s="263">
        <v>930</v>
      </c>
      <c r="U14" s="261">
        <v>1129</v>
      </c>
      <c r="V14" s="159">
        <f t="shared" si="5"/>
        <v>1.2139784946236558</v>
      </c>
      <c r="W14" s="152">
        <f t="shared" si="6"/>
        <v>2</v>
      </c>
      <c r="X14" s="155">
        <f t="shared" si="7"/>
        <v>7</v>
      </c>
      <c r="Y14" s="261">
        <v>63</v>
      </c>
      <c r="Z14" s="160">
        <f t="shared" si="8"/>
        <v>0</v>
      </c>
      <c r="AA14" s="261">
        <v>42</v>
      </c>
      <c r="AB14" s="160">
        <f t="shared" si="9"/>
        <v>1</v>
      </c>
      <c r="AC14" s="261">
        <v>10628</v>
      </c>
      <c r="AD14" s="161">
        <f t="shared" si="10"/>
        <v>1.011805026656512</v>
      </c>
      <c r="AE14" s="157">
        <f t="shared" si="11"/>
        <v>0</v>
      </c>
      <c r="AF14" s="261">
        <v>3836</v>
      </c>
      <c r="AG14" s="162"/>
      <c r="AH14" s="155">
        <f t="shared" si="12"/>
        <v>1</v>
      </c>
      <c r="AI14" s="182">
        <v>100</v>
      </c>
      <c r="AJ14" s="160">
        <f t="shared" si="13"/>
        <v>1</v>
      </c>
      <c r="AK14" s="163">
        <f t="shared" si="14"/>
        <v>3</v>
      </c>
      <c r="AL14" s="261">
        <v>3</v>
      </c>
      <c r="AM14" s="164">
        <f t="shared" si="15"/>
        <v>0.0037128712871287127</v>
      </c>
      <c r="AN14" s="160">
        <f t="shared" si="16"/>
        <v>0</v>
      </c>
      <c r="AO14" s="163">
        <f t="shared" si="17"/>
        <v>10</v>
      </c>
      <c r="AP14" s="165">
        <f t="shared" si="18"/>
        <v>0.5882352941176471</v>
      </c>
      <c r="AQ14" s="334" t="s">
        <v>41</v>
      </c>
      <c r="AR14" s="124"/>
      <c r="AS14" s="128"/>
      <c r="AT14" s="129"/>
      <c r="AU14" s="129"/>
      <c r="AV14" s="128"/>
      <c r="AW14" s="128"/>
      <c r="AX14" s="128"/>
      <c r="AY14" s="128"/>
    </row>
    <row r="15" spans="1:51" s="127" customFormat="1" ht="14.25" customHeight="1">
      <c r="A15" s="197">
        <f t="shared" si="19"/>
        <v>9</v>
      </c>
      <c r="B15" s="260" t="s">
        <v>134</v>
      </c>
      <c r="C15" s="241">
        <v>55</v>
      </c>
      <c r="D15" s="261">
        <v>59</v>
      </c>
      <c r="E15" s="154"/>
      <c r="F15" s="155">
        <f t="shared" si="0"/>
        <v>1</v>
      </c>
      <c r="G15" s="244">
        <v>1309</v>
      </c>
      <c r="H15" s="261">
        <v>1305</v>
      </c>
      <c r="I15" s="154"/>
      <c r="J15" s="155">
        <f t="shared" si="1"/>
        <v>1</v>
      </c>
      <c r="K15" s="240">
        <v>45</v>
      </c>
      <c r="L15" s="182">
        <v>52</v>
      </c>
      <c r="M15" s="154"/>
      <c r="N15" s="157">
        <f t="shared" si="2"/>
        <v>0</v>
      </c>
      <c r="O15" s="261">
        <v>1141</v>
      </c>
      <c r="P15" s="261">
        <v>85</v>
      </c>
      <c r="Q15" s="157">
        <f t="shared" si="3"/>
        <v>1</v>
      </c>
      <c r="R15" s="261">
        <v>229</v>
      </c>
      <c r="S15" s="158">
        <f t="shared" si="4"/>
        <v>1</v>
      </c>
      <c r="T15" s="263">
        <v>1395</v>
      </c>
      <c r="U15" s="261">
        <v>1693</v>
      </c>
      <c r="V15" s="159">
        <f t="shared" si="5"/>
        <v>1.2136200716845877</v>
      </c>
      <c r="W15" s="152">
        <f t="shared" si="6"/>
        <v>2</v>
      </c>
      <c r="X15" s="155">
        <f t="shared" si="7"/>
        <v>6</v>
      </c>
      <c r="Y15" s="261">
        <v>66</v>
      </c>
      <c r="Z15" s="160">
        <f t="shared" si="8"/>
        <v>0</v>
      </c>
      <c r="AA15" s="261">
        <v>54</v>
      </c>
      <c r="AB15" s="160">
        <f t="shared" si="9"/>
        <v>2</v>
      </c>
      <c r="AC15" s="261">
        <v>14303</v>
      </c>
      <c r="AD15" s="161">
        <f t="shared" si="10"/>
        <v>0.8430887120542293</v>
      </c>
      <c r="AE15" s="157">
        <f t="shared" si="11"/>
        <v>0</v>
      </c>
      <c r="AF15" s="261">
        <v>8396</v>
      </c>
      <c r="AG15" s="162"/>
      <c r="AH15" s="155">
        <f t="shared" si="12"/>
        <v>1</v>
      </c>
      <c r="AI15" s="182">
        <v>100</v>
      </c>
      <c r="AJ15" s="160">
        <f t="shared" si="13"/>
        <v>1</v>
      </c>
      <c r="AK15" s="163">
        <f t="shared" si="14"/>
        <v>4</v>
      </c>
      <c r="AL15" s="261">
        <v>605</v>
      </c>
      <c r="AM15" s="164">
        <f t="shared" si="15"/>
        <v>0.46360153256704983</v>
      </c>
      <c r="AN15" s="160">
        <f t="shared" si="16"/>
        <v>0</v>
      </c>
      <c r="AO15" s="163">
        <f t="shared" si="17"/>
        <v>10</v>
      </c>
      <c r="AP15" s="165">
        <f t="shared" si="18"/>
        <v>0.5882352941176471</v>
      </c>
      <c r="AQ15" s="334" t="s">
        <v>41</v>
      </c>
      <c r="AR15" s="124"/>
      <c r="AS15" s="132"/>
      <c r="AT15" s="133"/>
      <c r="AU15" s="133"/>
      <c r="AV15" s="132"/>
      <c r="AW15" s="132"/>
      <c r="AX15" s="132"/>
      <c r="AY15" s="132"/>
    </row>
    <row r="16" spans="1:51" s="127" customFormat="1" ht="15" customHeight="1">
      <c r="A16" s="197">
        <f t="shared" si="19"/>
        <v>10</v>
      </c>
      <c r="B16" s="239" t="s">
        <v>80</v>
      </c>
      <c r="C16" s="241">
        <v>56</v>
      </c>
      <c r="D16" s="180">
        <v>67</v>
      </c>
      <c r="E16" s="166"/>
      <c r="F16" s="155">
        <f t="shared" si="0"/>
        <v>1</v>
      </c>
      <c r="G16" s="244">
        <v>1262</v>
      </c>
      <c r="H16" s="180">
        <v>1243</v>
      </c>
      <c r="I16" s="167"/>
      <c r="J16" s="155">
        <f t="shared" si="1"/>
        <v>1</v>
      </c>
      <c r="K16" s="240">
        <v>44</v>
      </c>
      <c r="L16" s="182">
        <v>45</v>
      </c>
      <c r="M16" s="155"/>
      <c r="N16" s="157">
        <f t="shared" si="2"/>
        <v>0</v>
      </c>
      <c r="O16" s="180">
        <v>2004</v>
      </c>
      <c r="P16" s="180">
        <v>95</v>
      </c>
      <c r="Q16" s="157">
        <f t="shared" si="3"/>
        <v>2</v>
      </c>
      <c r="R16" s="180">
        <v>257</v>
      </c>
      <c r="S16" s="158">
        <f t="shared" si="4"/>
        <v>1</v>
      </c>
      <c r="T16" s="121">
        <v>1364</v>
      </c>
      <c r="U16" s="180">
        <v>1488</v>
      </c>
      <c r="V16" s="159">
        <f t="shared" si="5"/>
        <v>1.0909090909090908</v>
      </c>
      <c r="W16" s="152">
        <f t="shared" si="6"/>
        <v>2</v>
      </c>
      <c r="X16" s="155">
        <f t="shared" si="7"/>
        <v>7</v>
      </c>
      <c r="Y16" s="180">
        <v>21</v>
      </c>
      <c r="Z16" s="160">
        <f t="shared" si="8"/>
        <v>0</v>
      </c>
      <c r="AA16" s="180">
        <v>13</v>
      </c>
      <c r="AB16" s="160">
        <f t="shared" si="9"/>
        <v>0</v>
      </c>
      <c r="AC16" s="180">
        <v>8886</v>
      </c>
      <c r="AD16" s="161">
        <f t="shared" si="10"/>
        <v>0.549910266724426</v>
      </c>
      <c r="AE16" s="157">
        <f t="shared" si="11"/>
        <v>0</v>
      </c>
      <c r="AF16" s="180">
        <v>1585</v>
      </c>
      <c r="AG16" s="168"/>
      <c r="AH16" s="155">
        <f t="shared" si="12"/>
        <v>0</v>
      </c>
      <c r="AI16" s="181">
        <v>100</v>
      </c>
      <c r="AJ16" s="160">
        <f t="shared" si="13"/>
        <v>1</v>
      </c>
      <c r="AK16" s="163">
        <f t="shared" si="14"/>
        <v>1</v>
      </c>
      <c r="AL16" s="180">
        <v>576</v>
      </c>
      <c r="AM16" s="164">
        <f t="shared" si="15"/>
        <v>0.46339501206757844</v>
      </c>
      <c r="AN16" s="160">
        <f t="shared" si="16"/>
        <v>0</v>
      </c>
      <c r="AO16" s="163">
        <f t="shared" si="17"/>
        <v>8</v>
      </c>
      <c r="AP16" s="165">
        <f t="shared" si="18"/>
        <v>0.4705882352941177</v>
      </c>
      <c r="AQ16" s="334" t="s">
        <v>41</v>
      </c>
      <c r="AR16" s="124"/>
      <c r="AS16" s="128"/>
      <c r="AT16" s="129"/>
      <c r="AU16" s="129"/>
      <c r="AV16" s="128"/>
      <c r="AW16" s="128"/>
      <c r="AX16" s="128"/>
      <c r="AY16" s="128"/>
    </row>
    <row r="17" spans="1:51" s="128" customFormat="1" ht="15" customHeight="1">
      <c r="A17" s="197">
        <f t="shared" si="19"/>
        <v>11</v>
      </c>
      <c r="B17" s="260" t="s">
        <v>63</v>
      </c>
      <c r="C17" s="241">
        <v>40</v>
      </c>
      <c r="D17" s="261">
        <v>49</v>
      </c>
      <c r="E17" s="169"/>
      <c r="F17" s="155">
        <f t="shared" si="0"/>
        <v>1</v>
      </c>
      <c r="G17" s="249">
        <v>813</v>
      </c>
      <c r="H17" s="261">
        <v>803</v>
      </c>
      <c r="I17" s="170"/>
      <c r="J17" s="155">
        <f t="shared" si="1"/>
        <v>1</v>
      </c>
      <c r="K17" s="250">
        <v>31</v>
      </c>
      <c r="L17" s="182">
        <v>31</v>
      </c>
      <c r="M17" s="155"/>
      <c r="N17" s="157">
        <f t="shared" si="2"/>
        <v>1</v>
      </c>
      <c r="O17" s="261">
        <v>800</v>
      </c>
      <c r="P17" s="261">
        <v>58</v>
      </c>
      <c r="Q17" s="157">
        <f t="shared" si="3"/>
        <v>0</v>
      </c>
      <c r="R17" s="261">
        <v>165</v>
      </c>
      <c r="S17" s="158">
        <f t="shared" si="4"/>
        <v>1</v>
      </c>
      <c r="T17" s="262">
        <v>961</v>
      </c>
      <c r="U17" s="261">
        <v>1101</v>
      </c>
      <c r="V17" s="159">
        <f t="shared" si="5"/>
        <v>1.145681581685744</v>
      </c>
      <c r="W17" s="152">
        <f t="shared" si="6"/>
        <v>2</v>
      </c>
      <c r="X17" s="155">
        <f t="shared" si="7"/>
        <v>6</v>
      </c>
      <c r="Y17" s="261">
        <v>37</v>
      </c>
      <c r="Z17" s="160">
        <f t="shared" si="8"/>
        <v>0</v>
      </c>
      <c r="AA17" s="261">
        <v>12</v>
      </c>
      <c r="AB17" s="160">
        <f t="shared" si="9"/>
        <v>0</v>
      </c>
      <c r="AC17" s="261">
        <v>11780</v>
      </c>
      <c r="AD17" s="161">
        <f t="shared" si="10"/>
        <v>1.1284605805153751</v>
      </c>
      <c r="AE17" s="157">
        <f t="shared" si="11"/>
        <v>0</v>
      </c>
      <c r="AF17" s="261">
        <v>2987</v>
      </c>
      <c r="AG17" s="162"/>
      <c r="AH17" s="155">
        <f t="shared" si="12"/>
        <v>1</v>
      </c>
      <c r="AI17" s="182">
        <v>100</v>
      </c>
      <c r="AJ17" s="160">
        <f t="shared" si="13"/>
        <v>1</v>
      </c>
      <c r="AK17" s="163">
        <f t="shared" si="14"/>
        <v>2</v>
      </c>
      <c r="AL17" s="261">
        <v>83</v>
      </c>
      <c r="AM17" s="164">
        <f t="shared" si="15"/>
        <v>0.10336239103362391</v>
      </c>
      <c r="AN17" s="160">
        <f t="shared" si="16"/>
        <v>0</v>
      </c>
      <c r="AO17" s="163">
        <f t="shared" si="17"/>
        <v>8</v>
      </c>
      <c r="AP17" s="165">
        <f t="shared" si="18"/>
        <v>0.4705882352941177</v>
      </c>
      <c r="AQ17" s="334" t="s">
        <v>41</v>
      </c>
      <c r="AR17" s="124"/>
      <c r="AS17" s="125"/>
      <c r="AT17" s="126"/>
      <c r="AU17" s="126"/>
      <c r="AV17" s="125"/>
      <c r="AW17" s="125"/>
      <c r="AX17" s="125"/>
      <c r="AY17" s="125"/>
    </row>
    <row r="18" spans="1:51" s="128" customFormat="1" ht="15" customHeight="1">
      <c r="A18" s="197">
        <f t="shared" si="19"/>
        <v>12</v>
      </c>
      <c r="B18" s="260" t="s">
        <v>53</v>
      </c>
      <c r="C18" s="241">
        <v>26</v>
      </c>
      <c r="D18" s="261">
        <v>30</v>
      </c>
      <c r="E18" s="169"/>
      <c r="F18" s="155">
        <f t="shared" si="0"/>
        <v>1</v>
      </c>
      <c r="G18" s="246">
        <v>625</v>
      </c>
      <c r="H18" s="261">
        <v>631</v>
      </c>
      <c r="I18" s="170"/>
      <c r="J18" s="155">
        <f t="shared" si="1"/>
        <v>1</v>
      </c>
      <c r="K18" s="248">
        <v>21</v>
      </c>
      <c r="L18" s="182">
        <v>21</v>
      </c>
      <c r="M18" s="155"/>
      <c r="N18" s="157">
        <f t="shared" si="2"/>
        <v>1</v>
      </c>
      <c r="O18" s="261">
        <v>510</v>
      </c>
      <c r="P18" s="261">
        <v>75</v>
      </c>
      <c r="Q18" s="157">
        <f t="shared" si="3"/>
        <v>1</v>
      </c>
      <c r="R18" s="261">
        <v>153</v>
      </c>
      <c r="S18" s="158">
        <f t="shared" si="4"/>
        <v>1</v>
      </c>
      <c r="T18" s="263">
        <v>651</v>
      </c>
      <c r="U18" s="261">
        <v>749</v>
      </c>
      <c r="V18" s="159">
        <f t="shared" si="5"/>
        <v>1.1505376344086022</v>
      </c>
      <c r="W18" s="152">
        <f t="shared" si="6"/>
        <v>2</v>
      </c>
      <c r="X18" s="155">
        <f t="shared" si="7"/>
        <v>7</v>
      </c>
      <c r="Y18" s="261">
        <v>35</v>
      </c>
      <c r="Z18" s="160">
        <f t="shared" si="8"/>
        <v>0</v>
      </c>
      <c r="AA18" s="261">
        <v>6</v>
      </c>
      <c r="AB18" s="160">
        <f t="shared" si="9"/>
        <v>0</v>
      </c>
      <c r="AC18" s="261">
        <v>4838</v>
      </c>
      <c r="AD18" s="161">
        <f t="shared" si="10"/>
        <v>0.5897842252834329</v>
      </c>
      <c r="AE18" s="157">
        <f t="shared" si="11"/>
        <v>0</v>
      </c>
      <c r="AF18" s="261">
        <v>1776</v>
      </c>
      <c r="AG18" s="162"/>
      <c r="AH18" s="155">
        <f t="shared" si="12"/>
        <v>0</v>
      </c>
      <c r="AI18" s="182">
        <v>100</v>
      </c>
      <c r="AJ18" s="160">
        <f t="shared" si="13"/>
        <v>1</v>
      </c>
      <c r="AK18" s="163">
        <f t="shared" si="14"/>
        <v>1</v>
      </c>
      <c r="AL18" s="261">
        <v>49</v>
      </c>
      <c r="AM18" s="164">
        <f t="shared" si="15"/>
        <v>0.07765451664025357</v>
      </c>
      <c r="AN18" s="160">
        <f t="shared" si="16"/>
        <v>0</v>
      </c>
      <c r="AO18" s="163">
        <f t="shared" si="17"/>
        <v>8</v>
      </c>
      <c r="AP18" s="165">
        <f t="shared" si="18"/>
        <v>0.4705882352941177</v>
      </c>
      <c r="AQ18" s="334" t="s">
        <v>41</v>
      </c>
      <c r="AR18" s="124"/>
      <c r="AS18" s="125"/>
      <c r="AT18" s="126"/>
      <c r="AU18" s="126"/>
      <c r="AV18" s="125"/>
      <c r="AW18" s="125"/>
      <c r="AX18" s="125"/>
      <c r="AY18" s="125"/>
    </row>
    <row r="19" spans="1:51" s="134" customFormat="1" ht="15" customHeight="1">
      <c r="A19" s="197">
        <f t="shared" si="19"/>
        <v>13</v>
      </c>
      <c r="B19" s="260" t="s">
        <v>56</v>
      </c>
      <c r="C19" s="241">
        <v>44</v>
      </c>
      <c r="D19" s="261">
        <v>52</v>
      </c>
      <c r="E19" s="169"/>
      <c r="F19" s="155">
        <f t="shared" si="0"/>
        <v>1</v>
      </c>
      <c r="G19" s="274">
        <v>951</v>
      </c>
      <c r="H19" s="261">
        <v>946</v>
      </c>
      <c r="I19" s="170"/>
      <c r="J19" s="155">
        <f t="shared" si="1"/>
        <v>1</v>
      </c>
      <c r="K19" s="275">
        <v>34</v>
      </c>
      <c r="L19" s="182">
        <v>34</v>
      </c>
      <c r="M19" s="152"/>
      <c r="N19" s="157">
        <f t="shared" si="2"/>
        <v>1</v>
      </c>
      <c r="O19" s="261">
        <v>1440</v>
      </c>
      <c r="P19" s="261">
        <v>84</v>
      </c>
      <c r="Q19" s="157">
        <f t="shared" si="3"/>
        <v>1</v>
      </c>
      <c r="R19" s="261">
        <v>171</v>
      </c>
      <c r="S19" s="158">
        <f t="shared" si="4"/>
        <v>1</v>
      </c>
      <c r="T19" s="276">
        <v>1054</v>
      </c>
      <c r="U19" s="261">
        <v>1243</v>
      </c>
      <c r="V19" s="159">
        <f t="shared" si="5"/>
        <v>1.1793168880455407</v>
      </c>
      <c r="W19" s="152">
        <f t="shared" si="6"/>
        <v>2</v>
      </c>
      <c r="X19" s="155">
        <f t="shared" si="7"/>
        <v>7</v>
      </c>
      <c r="Y19" s="261">
        <v>31</v>
      </c>
      <c r="Z19" s="160">
        <f t="shared" si="8"/>
        <v>0</v>
      </c>
      <c r="AA19" s="261">
        <v>8</v>
      </c>
      <c r="AB19" s="160">
        <f t="shared" si="9"/>
        <v>0</v>
      </c>
      <c r="AC19" s="261">
        <v>9380</v>
      </c>
      <c r="AD19" s="161">
        <f t="shared" si="10"/>
        <v>0.7627256464465767</v>
      </c>
      <c r="AE19" s="157">
        <f t="shared" si="11"/>
        <v>0</v>
      </c>
      <c r="AF19" s="261">
        <v>2279</v>
      </c>
      <c r="AG19" s="162"/>
      <c r="AH19" s="155">
        <f t="shared" si="12"/>
        <v>0</v>
      </c>
      <c r="AI19" s="182">
        <v>100</v>
      </c>
      <c r="AJ19" s="160">
        <f t="shared" si="13"/>
        <v>1</v>
      </c>
      <c r="AK19" s="163">
        <f t="shared" si="14"/>
        <v>1</v>
      </c>
      <c r="AL19" s="261">
        <v>421</v>
      </c>
      <c r="AM19" s="164">
        <f t="shared" si="15"/>
        <v>0.4450317124735729</v>
      </c>
      <c r="AN19" s="160">
        <f t="shared" si="16"/>
        <v>0</v>
      </c>
      <c r="AO19" s="163">
        <f t="shared" si="17"/>
        <v>8</v>
      </c>
      <c r="AP19" s="165">
        <f t="shared" si="18"/>
        <v>0.4705882352941177</v>
      </c>
      <c r="AQ19" s="334" t="s">
        <v>41</v>
      </c>
      <c r="AR19" s="124"/>
      <c r="AS19" s="125"/>
      <c r="AT19" s="126"/>
      <c r="AU19" s="126"/>
      <c r="AV19" s="125"/>
      <c r="AW19" s="125"/>
      <c r="AX19" s="125"/>
      <c r="AY19" s="125"/>
    </row>
    <row r="20" spans="1:47" s="128" customFormat="1" ht="15" customHeight="1">
      <c r="A20" s="197">
        <f t="shared" si="19"/>
        <v>14</v>
      </c>
      <c r="B20" s="260" t="s">
        <v>131</v>
      </c>
      <c r="C20" s="294">
        <v>15</v>
      </c>
      <c r="D20" s="261">
        <v>15</v>
      </c>
      <c r="E20" s="295"/>
      <c r="F20" s="296">
        <f t="shared" si="0"/>
        <v>1</v>
      </c>
      <c r="G20" s="297">
        <v>588</v>
      </c>
      <c r="H20" s="261">
        <v>567</v>
      </c>
      <c r="I20" s="295"/>
      <c r="J20" s="296">
        <f t="shared" si="1"/>
        <v>1</v>
      </c>
      <c r="K20" s="294">
        <v>21</v>
      </c>
      <c r="L20" s="182">
        <v>21</v>
      </c>
      <c r="M20" s="295"/>
      <c r="N20" s="298">
        <f t="shared" si="2"/>
        <v>1</v>
      </c>
      <c r="O20" s="261">
        <v>128</v>
      </c>
      <c r="P20" s="261">
        <v>16</v>
      </c>
      <c r="Q20" s="298">
        <v>1</v>
      </c>
      <c r="R20" s="261">
        <v>50</v>
      </c>
      <c r="S20" s="299">
        <v>1</v>
      </c>
      <c r="T20" s="325">
        <v>350</v>
      </c>
      <c r="U20" s="261">
        <v>315</v>
      </c>
      <c r="V20" s="301">
        <f t="shared" si="5"/>
        <v>0.9</v>
      </c>
      <c r="W20" s="293">
        <f t="shared" si="6"/>
        <v>2</v>
      </c>
      <c r="X20" s="296">
        <f t="shared" si="7"/>
        <v>7</v>
      </c>
      <c r="Y20" s="261">
        <v>30</v>
      </c>
      <c r="Z20" s="160">
        <f t="shared" si="8"/>
        <v>0</v>
      </c>
      <c r="AA20" s="261">
        <v>28</v>
      </c>
      <c r="AB20" s="160">
        <f t="shared" si="9"/>
        <v>0</v>
      </c>
      <c r="AC20" s="261">
        <v>1581</v>
      </c>
      <c r="AD20" s="302">
        <f t="shared" si="10"/>
        <v>0.21448921448921449</v>
      </c>
      <c r="AE20" s="298">
        <f t="shared" si="11"/>
        <v>0</v>
      </c>
      <c r="AF20" s="261">
        <v>1433</v>
      </c>
      <c r="AG20" s="295"/>
      <c r="AH20" s="296">
        <v>1</v>
      </c>
      <c r="AI20" s="182">
        <v>100</v>
      </c>
      <c r="AJ20" s="160">
        <f t="shared" si="13"/>
        <v>1</v>
      </c>
      <c r="AK20" s="303">
        <f t="shared" si="14"/>
        <v>2</v>
      </c>
      <c r="AL20" s="261">
        <v>0</v>
      </c>
      <c r="AM20" s="304">
        <f t="shared" si="15"/>
        <v>0</v>
      </c>
      <c r="AN20" s="160">
        <f t="shared" si="16"/>
        <v>0</v>
      </c>
      <c r="AO20" s="303">
        <f t="shared" si="17"/>
        <v>9</v>
      </c>
      <c r="AP20" s="305">
        <f t="shared" si="18"/>
        <v>0.5294117647058824</v>
      </c>
      <c r="AQ20" s="405" t="s">
        <v>139</v>
      </c>
      <c r="AR20" s="124"/>
      <c r="AT20" s="129"/>
      <c r="AU20" s="129"/>
    </row>
    <row r="21" spans="1:51" s="128" customFormat="1" ht="17.25" customHeight="1">
      <c r="A21" s="197">
        <f t="shared" si="19"/>
        <v>15</v>
      </c>
      <c r="B21" s="260" t="s">
        <v>44</v>
      </c>
      <c r="C21" s="241">
        <v>40</v>
      </c>
      <c r="D21" s="261">
        <v>30</v>
      </c>
      <c r="E21" s="166"/>
      <c r="F21" s="155">
        <f t="shared" si="0"/>
        <v>0</v>
      </c>
      <c r="G21" s="265">
        <v>508</v>
      </c>
      <c r="H21" s="261">
        <v>504</v>
      </c>
      <c r="I21" s="167"/>
      <c r="J21" s="155">
        <f t="shared" si="1"/>
        <v>1</v>
      </c>
      <c r="K21" s="266">
        <v>21</v>
      </c>
      <c r="L21" s="182">
        <v>21</v>
      </c>
      <c r="M21" s="155"/>
      <c r="N21" s="157">
        <f t="shared" si="2"/>
        <v>1</v>
      </c>
      <c r="O21" s="261">
        <v>425</v>
      </c>
      <c r="P21" s="261">
        <v>86</v>
      </c>
      <c r="Q21" s="157">
        <f aca="true" t="shared" si="20" ref="Q21:Q52">IF(P21&gt;=90,2,IF(P21&gt;=70,1,0))</f>
        <v>1</v>
      </c>
      <c r="R21" s="261">
        <v>108</v>
      </c>
      <c r="S21" s="158">
        <f aca="true" t="shared" si="21" ref="S21:S52">IF(R21&gt;150,1,0)</f>
        <v>0</v>
      </c>
      <c r="T21" s="267">
        <v>651</v>
      </c>
      <c r="U21" s="261">
        <v>754</v>
      </c>
      <c r="V21" s="159">
        <f t="shared" si="5"/>
        <v>1.1582181259600615</v>
      </c>
      <c r="W21" s="152">
        <f t="shared" si="6"/>
        <v>2</v>
      </c>
      <c r="X21" s="155">
        <f t="shared" si="7"/>
        <v>5</v>
      </c>
      <c r="Y21" s="261">
        <v>16</v>
      </c>
      <c r="Z21" s="160">
        <f t="shared" si="8"/>
        <v>0</v>
      </c>
      <c r="AA21" s="261">
        <v>27</v>
      </c>
      <c r="AB21" s="160">
        <f t="shared" si="9"/>
        <v>0</v>
      </c>
      <c r="AC21" s="261">
        <v>5932</v>
      </c>
      <c r="AD21" s="161">
        <f t="shared" si="10"/>
        <v>0.9053724053724055</v>
      </c>
      <c r="AE21" s="157">
        <f t="shared" si="11"/>
        <v>0</v>
      </c>
      <c r="AF21" s="261">
        <v>3776</v>
      </c>
      <c r="AG21" s="168"/>
      <c r="AH21" s="155">
        <f aca="true" t="shared" si="22" ref="AH21:AH52">IF(AF21&gt;H21*3,1,0)</f>
        <v>1</v>
      </c>
      <c r="AI21" s="182">
        <v>100</v>
      </c>
      <c r="AJ21" s="160">
        <f t="shared" si="13"/>
        <v>1</v>
      </c>
      <c r="AK21" s="163">
        <f t="shared" si="14"/>
        <v>2</v>
      </c>
      <c r="AL21" s="261">
        <v>75</v>
      </c>
      <c r="AM21" s="164">
        <f t="shared" si="15"/>
        <v>0.1488095238095238</v>
      </c>
      <c r="AN21" s="160">
        <f t="shared" si="16"/>
        <v>0</v>
      </c>
      <c r="AO21" s="163">
        <f t="shared" si="17"/>
        <v>7</v>
      </c>
      <c r="AP21" s="165">
        <f t="shared" si="18"/>
        <v>0.411764705882353</v>
      </c>
      <c r="AQ21" s="334" t="s">
        <v>41</v>
      </c>
      <c r="AR21" s="124"/>
      <c r="AS21" s="125"/>
      <c r="AT21" s="126"/>
      <c r="AU21" s="126"/>
      <c r="AV21" s="125"/>
      <c r="AW21" s="125"/>
      <c r="AX21" s="125"/>
      <c r="AY21" s="125"/>
    </row>
    <row r="22" spans="1:51" s="128" customFormat="1" ht="15" customHeight="1" thickBot="1">
      <c r="A22" s="197">
        <f t="shared" si="19"/>
        <v>16</v>
      </c>
      <c r="B22" s="337" t="s">
        <v>54</v>
      </c>
      <c r="C22" s="355">
        <v>37</v>
      </c>
      <c r="D22" s="338">
        <v>43</v>
      </c>
      <c r="E22" s="383"/>
      <c r="F22" s="225">
        <f t="shared" si="0"/>
        <v>1</v>
      </c>
      <c r="G22" s="357">
        <v>862</v>
      </c>
      <c r="H22" s="338">
        <v>866</v>
      </c>
      <c r="I22" s="383"/>
      <c r="J22" s="225">
        <f t="shared" si="1"/>
        <v>1</v>
      </c>
      <c r="K22" s="359">
        <v>32</v>
      </c>
      <c r="L22" s="228">
        <v>32</v>
      </c>
      <c r="M22" s="383"/>
      <c r="N22" s="229">
        <f t="shared" si="2"/>
        <v>1</v>
      </c>
      <c r="O22" s="338">
        <v>594</v>
      </c>
      <c r="P22" s="338">
        <v>66</v>
      </c>
      <c r="Q22" s="229">
        <f t="shared" si="20"/>
        <v>0</v>
      </c>
      <c r="R22" s="338">
        <v>154</v>
      </c>
      <c r="S22" s="230">
        <f t="shared" si="21"/>
        <v>1</v>
      </c>
      <c r="T22" s="360">
        <v>992</v>
      </c>
      <c r="U22" s="338">
        <v>1000</v>
      </c>
      <c r="V22" s="231">
        <f t="shared" si="5"/>
        <v>1.0080645161290323</v>
      </c>
      <c r="W22" s="227">
        <f t="shared" si="6"/>
        <v>2</v>
      </c>
      <c r="X22" s="225">
        <f t="shared" si="7"/>
        <v>6</v>
      </c>
      <c r="Y22" s="338">
        <v>24</v>
      </c>
      <c r="Z22" s="232">
        <f t="shared" si="8"/>
        <v>0</v>
      </c>
      <c r="AA22" s="338">
        <v>19</v>
      </c>
      <c r="AB22" s="232">
        <f t="shared" si="9"/>
        <v>0</v>
      </c>
      <c r="AC22" s="338">
        <v>3076</v>
      </c>
      <c r="AD22" s="233">
        <f t="shared" si="10"/>
        <v>0.2732279268076035</v>
      </c>
      <c r="AE22" s="229">
        <f t="shared" si="11"/>
        <v>0</v>
      </c>
      <c r="AF22" s="338">
        <v>703</v>
      </c>
      <c r="AG22" s="361"/>
      <c r="AH22" s="225">
        <f t="shared" si="22"/>
        <v>0</v>
      </c>
      <c r="AI22" s="228">
        <v>100</v>
      </c>
      <c r="AJ22" s="232">
        <f t="shared" si="13"/>
        <v>1</v>
      </c>
      <c r="AK22" s="235">
        <f t="shared" si="14"/>
        <v>1</v>
      </c>
      <c r="AL22" s="338">
        <v>8</v>
      </c>
      <c r="AM22" s="236">
        <f t="shared" si="15"/>
        <v>0.009237875288683603</v>
      </c>
      <c r="AN22" s="232">
        <f t="shared" si="16"/>
        <v>0</v>
      </c>
      <c r="AO22" s="235">
        <f t="shared" si="17"/>
        <v>7</v>
      </c>
      <c r="AP22" s="237">
        <f t="shared" si="18"/>
        <v>0.411764705882353</v>
      </c>
      <c r="AQ22" s="406" t="s">
        <v>41</v>
      </c>
      <c r="AR22" s="124"/>
      <c r="AS22" s="125"/>
      <c r="AT22" s="126"/>
      <c r="AU22" s="126"/>
      <c r="AV22" s="125"/>
      <c r="AW22" s="125"/>
      <c r="AX22" s="125"/>
      <c r="AY22" s="125"/>
    </row>
    <row r="23" spans="1:44" s="128" customFormat="1" ht="15" customHeight="1">
      <c r="A23" s="197">
        <v>1</v>
      </c>
      <c r="B23" s="377" t="s">
        <v>113</v>
      </c>
      <c r="C23" s="339">
        <v>24</v>
      </c>
      <c r="D23" s="380">
        <v>27</v>
      </c>
      <c r="E23" s="384"/>
      <c r="F23" s="341">
        <f t="shared" si="0"/>
        <v>1</v>
      </c>
      <c r="G23" s="388">
        <v>483</v>
      </c>
      <c r="H23" s="380">
        <v>483</v>
      </c>
      <c r="I23" s="391"/>
      <c r="J23" s="341">
        <f t="shared" si="1"/>
        <v>1</v>
      </c>
      <c r="K23" s="394">
        <v>18</v>
      </c>
      <c r="L23" s="342">
        <v>18</v>
      </c>
      <c r="M23" s="397"/>
      <c r="N23" s="343">
        <f t="shared" si="2"/>
        <v>1</v>
      </c>
      <c r="O23" s="380">
        <v>558</v>
      </c>
      <c r="P23" s="380">
        <v>99</v>
      </c>
      <c r="Q23" s="343">
        <f t="shared" si="20"/>
        <v>2</v>
      </c>
      <c r="R23" s="380">
        <v>155</v>
      </c>
      <c r="S23" s="344">
        <f t="shared" si="21"/>
        <v>1</v>
      </c>
      <c r="T23" s="398">
        <v>558</v>
      </c>
      <c r="U23" s="380">
        <v>573</v>
      </c>
      <c r="V23" s="345">
        <f t="shared" si="5"/>
        <v>1.0268817204301075</v>
      </c>
      <c r="W23" s="346">
        <f t="shared" si="6"/>
        <v>2</v>
      </c>
      <c r="X23" s="341">
        <f t="shared" si="7"/>
        <v>8</v>
      </c>
      <c r="Y23" s="380">
        <v>100</v>
      </c>
      <c r="Z23" s="347">
        <f t="shared" si="8"/>
        <v>2</v>
      </c>
      <c r="AA23" s="380">
        <v>96</v>
      </c>
      <c r="AB23" s="347">
        <f t="shared" si="9"/>
        <v>2</v>
      </c>
      <c r="AC23" s="380">
        <v>15234</v>
      </c>
      <c r="AD23" s="348">
        <f t="shared" si="10"/>
        <v>2.426182513139035</v>
      </c>
      <c r="AE23" s="343">
        <f t="shared" si="11"/>
        <v>1</v>
      </c>
      <c r="AF23" s="380">
        <v>2485</v>
      </c>
      <c r="AG23" s="403"/>
      <c r="AH23" s="341">
        <f t="shared" si="22"/>
        <v>1</v>
      </c>
      <c r="AI23" s="342">
        <v>100</v>
      </c>
      <c r="AJ23" s="347">
        <f t="shared" si="13"/>
        <v>1</v>
      </c>
      <c r="AK23" s="350">
        <f t="shared" si="14"/>
        <v>7</v>
      </c>
      <c r="AL23" s="380">
        <v>461</v>
      </c>
      <c r="AM23" s="351">
        <f t="shared" si="15"/>
        <v>0.9544513457556936</v>
      </c>
      <c r="AN23" s="347">
        <f t="shared" si="16"/>
        <v>2</v>
      </c>
      <c r="AO23" s="350">
        <f t="shared" si="17"/>
        <v>17</v>
      </c>
      <c r="AP23" s="352">
        <f t="shared" si="18"/>
        <v>1</v>
      </c>
      <c r="AQ23" s="353" t="s">
        <v>125</v>
      </c>
      <c r="AR23" s="124"/>
    </row>
    <row r="24" spans="1:51" s="128" customFormat="1" ht="15" customHeight="1">
      <c r="A24" s="198">
        <f>A23+1</f>
        <v>2</v>
      </c>
      <c r="B24" s="260" t="s">
        <v>111</v>
      </c>
      <c r="C24" s="241">
        <v>47</v>
      </c>
      <c r="D24" s="261">
        <v>63</v>
      </c>
      <c r="E24" s="279"/>
      <c r="F24" s="155">
        <f t="shared" si="0"/>
        <v>1</v>
      </c>
      <c r="G24" s="244">
        <v>1114</v>
      </c>
      <c r="H24" s="261">
        <v>1117</v>
      </c>
      <c r="I24" s="279"/>
      <c r="J24" s="155">
        <f t="shared" si="1"/>
        <v>1</v>
      </c>
      <c r="K24" s="240">
        <v>35</v>
      </c>
      <c r="L24" s="182">
        <v>35</v>
      </c>
      <c r="M24" s="279"/>
      <c r="N24" s="157">
        <f t="shared" si="2"/>
        <v>1</v>
      </c>
      <c r="O24" s="261">
        <v>1710</v>
      </c>
      <c r="P24" s="261">
        <v>92</v>
      </c>
      <c r="Q24" s="157">
        <f t="shared" si="20"/>
        <v>2</v>
      </c>
      <c r="R24" s="261">
        <v>220</v>
      </c>
      <c r="S24" s="158">
        <f t="shared" si="21"/>
        <v>1</v>
      </c>
      <c r="T24" s="280">
        <v>1085</v>
      </c>
      <c r="U24" s="261">
        <v>1257</v>
      </c>
      <c r="V24" s="159">
        <f t="shared" si="5"/>
        <v>1.1585253456221198</v>
      </c>
      <c r="W24" s="152">
        <f t="shared" si="6"/>
        <v>2</v>
      </c>
      <c r="X24" s="155">
        <f t="shared" si="7"/>
        <v>8</v>
      </c>
      <c r="Y24" s="261">
        <v>70</v>
      </c>
      <c r="Z24" s="160">
        <f t="shared" si="8"/>
        <v>1</v>
      </c>
      <c r="AA24" s="261">
        <v>53</v>
      </c>
      <c r="AB24" s="160">
        <f t="shared" si="9"/>
        <v>2</v>
      </c>
      <c r="AC24" s="261">
        <v>19813</v>
      </c>
      <c r="AD24" s="161">
        <f t="shared" si="10"/>
        <v>1.3644377109014532</v>
      </c>
      <c r="AE24" s="157">
        <f t="shared" si="11"/>
        <v>1</v>
      </c>
      <c r="AF24" s="261">
        <v>4805</v>
      </c>
      <c r="AG24" s="279"/>
      <c r="AH24" s="155">
        <f t="shared" si="22"/>
        <v>1</v>
      </c>
      <c r="AI24" s="182">
        <v>100</v>
      </c>
      <c r="AJ24" s="160">
        <f t="shared" si="13"/>
        <v>1</v>
      </c>
      <c r="AK24" s="163">
        <f t="shared" si="14"/>
        <v>6</v>
      </c>
      <c r="AL24" s="261">
        <v>560</v>
      </c>
      <c r="AM24" s="164">
        <f t="shared" si="15"/>
        <v>0.5013428827215757</v>
      </c>
      <c r="AN24" s="160">
        <f t="shared" si="16"/>
        <v>1</v>
      </c>
      <c r="AO24" s="163">
        <f t="shared" si="17"/>
        <v>15</v>
      </c>
      <c r="AP24" s="165">
        <f t="shared" si="18"/>
        <v>0.8823529411764706</v>
      </c>
      <c r="AQ24" s="354" t="s">
        <v>125</v>
      </c>
      <c r="AR24" s="124"/>
      <c r="AS24" s="132"/>
      <c r="AT24" s="132"/>
      <c r="AU24" s="132"/>
      <c r="AV24" s="132"/>
      <c r="AW24" s="132"/>
      <c r="AX24" s="132"/>
      <c r="AY24" s="132"/>
    </row>
    <row r="25" spans="1:51" s="135" customFormat="1" ht="14.25" customHeight="1">
      <c r="A25" s="198">
        <f aca="true" t="shared" si="23" ref="A25:A48">A24+1</f>
        <v>3</v>
      </c>
      <c r="B25" s="239" t="s">
        <v>118</v>
      </c>
      <c r="C25" s="241">
        <v>71</v>
      </c>
      <c r="D25" s="180">
        <v>81</v>
      </c>
      <c r="E25" s="171"/>
      <c r="F25" s="155">
        <f t="shared" si="0"/>
        <v>1</v>
      </c>
      <c r="G25" s="244">
        <v>1465</v>
      </c>
      <c r="H25" s="180">
        <v>1466</v>
      </c>
      <c r="I25" s="152"/>
      <c r="J25" s="155">
        <f t="shared" si="1"/>
        <v>1</v>
      </c>
      <c r="K25" s="240">
        <v>48</v>
      </c>
      <c r="L25" s="182">
        <v>48</v>
      </c>
      <c r="M25" s="152"/>
      <c r="N25" s="157">
        <f t="shared" si="2"/>
        <v>1</v>
      </c>
      <c r="O25" s="180">
        <v>1472</v>
      </c>
      <c r="P25" s="180">
        <v>100</v>
      </c>
      <c r="Q25" s="157">
        <f t="shared" si="20"/>
        <v>2</v>
      </c>
      <c r="R25" s="180">
        <v>292</v>
      </c>
      <c r="S25" s="158">
        <f t="shared" si="21"/>
        <v>1</v>
      </c>
      <c r="T25" s="121">
        <v>1488</v>
      </c>
      <c r="U25" s="180">
        <v>1911</v>
      </c>
      <c r="V25" s="159">
        <f t="shared" si="5"/>
        <v>1.284274193548387</v>
      </c>
      <c r="W25" s="152">
        <f t="shared" si="6"/>
        <v>2</v>
      </c>
      <c r="X25" s="155">
        <f t="shared" si="7"/>
        <v>8</v>
      </c>
      <c r="Y25" s="180">
        <v>94</v>
      </c>
      <c r="Z25" s="160">
        <f t="shared" si="8"/>
        <v>2</v>
      </c>
      <c r="AA25" s="180">
        <v>42</v>
      </c>
      <c r="AB25" s="160">
        <f t="shared" si="9"/>
        <v>1</v>
      </c>
      <c r="AC25" s="180">
        <v>27610</v>
      </c>
      <c r="AD25" s="161">
        <f t="shared" si="10"/>
        <v>1.4487354391856437</v>
      </c>
      <c r="AE25" s="157">
        <f t="shared" si="11"/>
        <v>1</v>
      </c>
      <c r="AF25" s="180">
        <v>6032</v>
      </c>
      <c r="AG25" s="152"/>
      <c r="AH25" s="155">
        <f t="shared" si="22"/>
        <v>1</v>
      </c>
      <c r="AI25" s="181">
        <v>100</v>
      </c>
      <c r="AJ25" s="160">
        <f t="shared" si="13"/>
        <v>1</v>
      </c>
      <c r="AK25" s="163">
        <f t="shared" si="14"/>
        <v>6</v>
      </c>
      <c r="AL25" s="180">
        <v>634</v>
      </c>
      <c r="AM25" s="164">
        <f t="shared" si="15"/>
        <v>0.4324693042291951</v>
      </c>
      <c r="AN25" s="160">
        <f t="shared" si="16"/>
        <v>0</v>
      </c>
      <c r="AO25" s="163">
        <f t="shared" si="17"/>
        <v>14</v>
      </c>
      <c r="AP25" s="165">
        <f t="shared" si="18"/>
        <v>0.823529411764706</v>
      </c>
      <c r="AQ25" s="354" t="s">
        <v>125</v>
      </c>
      <c r="AR25" s="124"/>
      <c r="AS25" s="125"/>
      <c r="AT25" s="125"/>
      <c r="AU25" s="125"/>
      <c r="AV25" s="125"/>
      <c r="AW25" s="125"/>
      <c r="AX25" s="125"/>
      <c r="AY25" s="125"/>
    </row>
    <row r="26" spans="1:51" s="135" customFormat="1" ht="16.5" customHeight="1">
      <c r="A26" s="198">
        <f t="shared" si="23"/>
        <v>4</v>
      </c>
      <c r="B26" s="260" t="s">
        <v>103</v>
      </c>
      <c r="C26" s="241">
        <v>53</v>
      </c>
      <c r="D26" s="261">
        <v>80</v>
      </c>
      <c r="E26" s="270"/>
      <c r="F26" s="155">
        <f t="shared" si="0"/>
        <v>0</v>
      </c>
      <c r="G26" s="246">
        <v>1147</v>
      </c>
      <c r="H26" s="261">
        <v>1153</v>
      </c>
      <c r="I26" s="175"/>
      <c r="J26" s="155">
        <f t="shared" si="1"/>
        <v>1</v>
      </c>
      <c r="K26" s="248">
        <v>41</v>
      </c>
      <c r="L26" s="182">
        <v>41</v>
      </c>
      <c r="M26" s="155"/>
      <c r="N26" s="157">
        <f t="shared" si="2"/>
        <v>1</v>
      </c>
      <c r="O26" s="261">
        <v>2104</v>
      </c>
      <c r="P26" s="261">
        <v>92</v>
      </c>
      <c r="Q26" s="157">
        <f t="shared" si="20"/>
        <v>2</v>
      </c>
      <c r="R26" s="261">
        <v>361</v>
      </c>
      <c r="S26" s="158">
        <f t="shared" si="21"/>
        <v>1</v>
      </c>
      <c r="T26" s="263">
        <v>1271</v>
      </c>
      <c r="U26" s="261">
        <v>1520</v>
      </c>
      <c r="V26" s="159">
        <f t="shared" si="5"/>
        <v>1.195908733280881</v>
      </c>
      <c r="W26" s="152">
        <f t="shared" si="6"/>
        <v>2</v>
      </c>
      <c r="X26" s="155">
        <f t="shared" si="7"/>
        <v>7</v>
      </c>
      <c r="Y26" s="261">
        <v>86</v>
      </c>
      <c r="Z26" s="160">
        <f t="shared" si="8"/>
        <v>1</v>
      </c>
      <c r="AA26" s="261">
        <v>67</v>
      </c>
      <c r="AB26" s="160">
        <f t="shared" si="9"/>
        <v>2</v>
      </c>
      <c r="AC26" s="261">
        <v>29791</v>
      </c>
      <c r="AD26" s="161">
        <f t="shared" si="10"/>
        <v>1.9875241844018947</v>
      </c>
      <c r="AE26" s="157">
        <f t="shared" si="11"/>
        <v>1</v>
      </c>
      <c r="AF26" s="261">
        <v>8047</v>
      </c>
      <c r="AG26" s="168"/>
      <c r="AH26" s="155">
        <f t="shared" si="22"/>
        <v>1</v>
      </c>
      <c r="AI26" s="182">
        <v>100</v>
      </c>
      <c r="AJ26" s="160">
        <f t="shared" si="13"/>
        <v>1</v>
      </c>
      <c r="AK26" s="163">
        <f t="shared" si="14"/>
        <v>6</v>
      </c>
      <c r="AL26" s="261">
        <v>889</v>
      </c>
      <c r="AM26" s="164">
        <f t="shared" si="15"/>
        <v>0.7710320901994796</v>
      </c>
      <c r="AN26" s="160">
        <f t="shared" si="16"/>
        <v>1</v>
      </c>
      <c r="AO26" s="163">
        <f t="shared" si="17"/>
        <v>14</v>
      </c>
      <c r="AP26" s="165">
        <f t="shared" si="18"/>
        <v>0.823529411764706</v>
      </c>
      <c r="AQ26" s="354" t="s">
        <v>125</v>
      </c>
      <c r="AR26" s="124"/>
      <c r="AS26" s="125"/>
      <c r="AT26" s="125"/>
      <c r="AU26" s="125"/>
      <c r="AV26" s="125"/>
      <c r="AW26" s="125"/>
      <c r="AX26" s="125"/>
      <c r="AY26" s="125"/>
    </row>
    <row r="27" spans="1:51" s="128" customFormat="1" ht="16.5" customHeight="1">
      <c r="A27" s="198">
        <f t="shared" si="23"/>
        <v>5</v>
      </c>
      <c r="B27" s="260" t="s">
        <v>107</v>
      </c>
      <c r="C27" s="241">
        <v>66</v>
      </c>
      <c r="D27" s="261">
        <v>73</v>
      </c>
      <c r="E27" s="169"/>
      <c r="F27" s="155">
        <f t="shared" si="0"/>
        <v>1</v>
      </c>
      <c r="G27" s="242">
        <v>1560</v>
      </c>
      <c r="H27" s="261">
        <v>1559</v>
      </c>
      <c r="I27" s="170"/>
      <c r="J27" s="155">
        <f t="shared" si="1"/>
        <v>1</v>
      </c>
      <c r="K27" s="243">
        <v>50</v>
      </c>
      <c r="L27" s="182">
        <v>50</v>
      </c>
      <c r="M27" s="155"/>
      <c r="N27" s="157">
        <f t="shared" si="2"/>
        <v>1</v>
      </c>
      <c r="O27" s="261">
        <v>2783</v>
      </c>
      <c r="P27" s="261">
        <v>98</v>
      </c>
      <c r="Q27" s="157">
        <f t="shared" si="20"/>
        <v>2</v>
      </c>
      <c r="R27" s="261">
        <v>264</v>
      </c>
      <c r="S27" s="158">
        <f t="shared" si="21"/>
        <v>1</v>
      </c>
      <c r="T27" s="263">
        <v>1550</v>
      </c>
      <c r="U27" s="261">
        <v>1851</v>
      </c>
      <c r="V27" s="159">
        <f t="shared" si="5"/>
        <v>1.1941935483870967</v>
      </c>
      <c r="W27" s="152">
        <f t="shared" si="6"/>
        <v>2</v>
      </c>
      <c r="X27" s="155">
        <f t="shared" si="7"/>
        <v>8</v>
      </c>
      <c r="Y27" s="261">
        <v>77</v>
      </c>
      <c r="Z27" s="160">
        <f t="shared" si="8"/>
        <v>1</v>
      </c>
      <c r="AA27" s="261">
        <v>36</v>
      </c>
      <c r="AB27" s="160">
        <f t="shared" si="9"/>
        <v>0</v>
      </c>
      <c r="AC27" s="261">
        <v>30462</v>
      </c>
      <c r="AD27" s="161">
        <f t="shared" si="10"/>
        <v>1.5030344895643164</v>
      </c>
      <c r="AE27" s="157">
        <f t="shared" si="11"/>
        <v>1</v>
      </c>
      <c r="AF27" s="261">
        <v>6033</v>
      </c>
      <c r="AG27" s="162"/>
      <c r="AH27" s="155">
        <f t="shared" si="22"/>
        <v>1</v>
      </c>
      <c r="AI27" s="182">
        <v>100</v>
      </c>
      <c r="AJ27" s="160">
        <f t="shared" si="13"/>
        <v>1</v>
      </c>
      <c r="AK27" s="163">
        <f t="shared" si="14"/>
        <v>4</v>
      </c>
      <c r="AL27" s="261">
        <v>1851</v>
      </c>
      <c r="AM27" s="164">
        <f t="shared" si="15"/>
        <v>1.187299550994227</v>
      </c>
      <c r="AN27" s="160">
        <f t="shared" si="16"/>
        <v>2</v>
      </c>
      <c r="AO27" s="163">
        <f t="shared" si="17"/>
        <v>14</v>
      </c>
      <c r="AP27" s="165">
        <f t="shared" si="18"/>
        <v>0.823529411764706</v>
      </c>
      <c r="AQ27" s="354" t="s">
        <v>125</v>
      </c>
      <c r="AR27" s="124"/>
      <c r="AS27" s="125"/>
      <c r="AT27" s="125"/>
      <c r="AU27" s="125"/>
      <c r="AV27" s="125"/>
      <c r="AW27" s="125"/>
      <c r="AX27" s="125"/>
      <c r="AY27" s="125"/>
    </row>
    <row r="28" spans="1:44" s="128" customFormat="1" ht="14.25" customHeight="1">
      <c r="A28" s="198">
        <f t="shared" si="23"/>
        <v>6</v>
      </c>
      <c r="B28" s="260" t="s">
        <v>105</v>
      </c>
      <c r="C28" s="241">
        <v>57</v>
      </c>
      <c r="D28" s="261">
        <v>69</v>
      </c>
      <c r="E28" s="175"/>
      <c r="F28" s="155">
        <f t="shared" si="0"/>
        <v>1</v>
      </c>
      <c r="G28" s="244">
        <v>1140</v>
      </c>
      <c r="H28" s="261">
        <v>1142</v>
      </c>
      <c r="I28" s="175"/>
      <c r="J28" s="155">
        <f t="shared" si="1"/>
        <v>1</v>
      </c>
      <c r="K28" s="240">
        <v>42</v>
      </c>
      <c r="L28" s="182">
        <v>42</v>
      </c>
      <c r="M28" s="155"/>
      <c r="N28" s="157">
        <f t="shared" si="2"/>
        <v>1</v>
      </c>
      <c r="O28" s="261">
        <v>1182</v>
      </c>
      <c r="P28" s="261">
        <v>97</v>
      </c>
      <c r="Q28" s="157">
        <f t="shared" si="20"/>
        <v>2</v>
      </c>
      <c r="R28" s="261">
        <v>358</v>
      </c>
      <c r="S28" s="158">
        <f t="shared" si="21"/>
        <v>1</v>
      </c>
      <c r="T28" s="263">
        <v>1302</v>
      </c>
      <c r="U28" s="261">
        <v>1697</v>
      </c>
      <c r="V28" s="159">
        <f t="shared" si="5"/>
        <v>1.303379416282642</v>
      </c>
      <c r="W28" s="152">
        <f t="shared" si="6"/>
        <v>2</v>
      </c>
      <c r="X28" s="155">
        <f t="shared" si="7"/>
        <v>8</v>
      </c>
      <c r="Y28" s="261">
        <v>100</v>
      </c>
      <c r="Z28" s="160">
        <f t="shared" si="8"/>
        <v>2</v>
      </c>
      <c r="AA28" s="261">
        <v>37</v>
      </c>
      <c r="AB28" s="160">
        <f t="shared" si="9"/>
        <v>0</v>
      </c>
      <c r="AC28" s="261">
        <v>22879</v>
      </c>
      <c r="AD28" s="161">
        <f t="shared" si="10"/>
        <v>1.5410885086892092</v>
      </c>
      <c r="AE28" s="157">
        <f t="shared" si="11"/>
        <v>1</v>
      </c>
      <c r="AF28" s="261">
        <v>5044</v>
      </c>
      <c r="AG28" s="168"/>
      <c r="AH28" s="155">
        <f t="shared" si="22"/>
        <v>1</v>
      </c>
      <c r="AI28" s="182">
        <v>100</v>
      </c>
      <c r="AJ28" s="160">
        <f t="shared" si="13"/>
        <v>1</v>
      </c>
      <c r="AK28" s="163">
        <f t="shared" si="14"/>
        <v>5</v>
      </c>
      <c r="AL28" s="261">
        <v>876</v>
      </c>
      <c r="AM28" s="164">
        <f t="shared" si="15"/>
        <v>0.7670753064798599</v>
      </c>
      <c r="AN28" s="160">
        <f t="shared" si="16"/>
        <v>1</v>
      </c>
      <c r="AO28" s="163">
        <f t="shared" si="17"/>
        <v>14</v>
      </c>
      <c r="AP28" s="165">
        <f t="shared" si="18"/>
        <v>0.823529411764706</v>
      </c>
      <c r="AQ28" s="354" t="s">
        <v>125</v>
      </c>
      <c r="AR28" s="124"/>
    </row>
    <row r="29" spans="1:51" s="128" customFormat="1" ht="15" customHeight="1">
      <c r="A29" s="198">
        <f t="shared" si="23"/>
        <v>7</v>
      </c>
      <c r="B29" s="260" t="s">
        <v>116</v>
      </c>
      <c r="C29" s="241">
        <v>50</v>
      </c>
      <c r="D29" s="261">
        <v>64</v>
      </c>
      <c r="E29" s="174"/>
      <c r="F29" s="155">
        <f t="shared" si="0"/>
        <v>1</v>
      </c>
      <c r="G29" s="283">
        <v>1025</v>
      </c>
      <c r="H29" s="261">
        <v>1028</v>
      </c>
      <c r="I29" s="174"/>
      <c r="J29" s="155">
        <f t="shared" si="1"/>
        <v>1</v>
      </c>
      <c r="K29" s="284">
        <v>41</v>
      </c>
      <c r="L29" s="182">
        <v>41</v>
      </c>
      <c r="M29" s="174"/>
      <c r="N29" s="157">
        <f t="shared" si="2"/>
        <v>1</v>
      </c>
      <c r="O29" s="261">
        <v>959</v>
      </c>
      <c r="P29" s="261">
        <v>87</v>
      </c>
      <c r="Q29" s="157">
        <f t="shared" si="20"/>
        <v>1</v>
      </c>
      <c r="R29" s="261">
        <v>296</v>
      </c>
      <c r="S29" s="158">
        <f t="shared" si="21"/>
        <v>1</v>
      </c>
      <c r="T29" s="268">
        <v>1271</v>
      </c>
      <c r="U29" s="261">
        <v>1383</v>
      </c>
      <c r="V29" s="159">
        <f t="shared" si="5"/>
        <v>1.088119590873328</v>
      </c>
      <c r="W29" s="152">
        <f t="shared" si="6"/>
        <v>2</v>
      </c>
      <c r="X29" s="155">
        <f t="shared" si="7"/>
        <v>7</v>
      </c>
      <c r="Y29" s="261">
        <v>70</v>
      </c>
      <c r="Z29" s="160">
        <f t="shared" si="8"/>
        <v>1</v>
      </c>
      <c r="AA29" s="261">
        <v>51</v>
      </c>
      <c r="AB29" s="160">
        <f t="shared" si="9"/>
        <v>2</v>
      </c>
      <c r="AC29" s="261">
        <v>14446</v>
      </c>
      <c r="AD29" s="161">
        <f t="shared" si="10"/>
        <v>1.0809637832984136</v>
      </c>
      <c r="AE29" s="157">
        <f t="shared" si="11"/>
        <v>0</v>
      </c>
      <c r="AF29" s="261">
        <v>4506</v>
      </c>
      <c r="AG29" s="168"/>
      <c r="AH29" s="155">
        <f t="shared" si="22"/>
        <v>1</v>
      </c>
      <c r="AI29" s="182">
        <v>100</v>
      </c>
      <c r="AJ29" s="160">
        <f t="shared" si="13"/>
        <v>1</v>
      </c>
      <c r="AK29" s="163">
        <f t="shared" si="14"/>
        <v>5</v>
      </c>
      <c r="AL29" s="261">
        <v>765</v>
      </c>
      <c r="AM29" s="164">
        <f t="shared" si="15"/>
        <v>0.7441634241245136</v>
      </c>
      <c r="AN29" s="160">
        <f t="shared" si="16"/>
        <v>1</v>
      </c>
      <c r="AO29" s="163">
        <f t="shared" si="17"/>
        <v>13</v>
      </c>
      <c r="AP29" s="165">
        <f t="shared" si="18"/>
        <v>0.7647058823529411</v>
      </c>
      <c r="AQ29" s="354" t="s">
        <v>125</v>
      </c>
      <c r="AR29" s="124"/>
      <c r="AS29" s="136"/>
      <c r="AT29" s="136"/>
      <c r="AU29" s="136"/>
      <c r="AV29" s="136"/>
      <c r="AW29" s="136"/>
      <c r="AX29" s="136"/>
      <c r="AY29" s="136"/>
    </row>
    <row r="30" spans="1:44" s="128" customFormat="1" ht="14.25" customHeight="1">
      <c r="A30" s="198">
        <f t="shared" si="23"/>
        <v>8</v>
      </c>
      <c r="B30" s="260" t="s">
        <v>112</v>
      </c>
      <c r="C30" s="241">
        <v>73</v>
      </c>
      <c r="D30" s="261">
        <v>78</v>
      </c>
      <c r="E30" s="166"/>
      <c r="F30" s="155">
        <f t="shared" si="0"/>
        <v>1</v>
      </c>
      <c r="G30" s="244">
        <v>1409</v>
      </c>
      <c r="H30" s="261">
        <v>1412</v>
      </c>
      <c r="I30" s="167"/>
      <c r="J30" s="155">
        <f t="shared" si="1"/>
        <v>1</v>
      </c>
      <c r="K30" s="240">
        <v>45</v>
      </c>
      <c r="L30" s="182">
        <v>45</v>
      </c>
      <c r="M30" s="155"/>
      <c r="N30" s="157">
        <f t="shared" si="2"/>
        <v>1</v>
      </c>
      <c r="O30" s="261">
        <v>1279</v>
      </c>
      <c r="P30" s="261">
        <v>100</v>
      </c>
      <c r="Q30" s="157">
        <f t="shared" si="20"/>
        <v>2</v>
      </c>
      <c r="R30" s="261">
        <v>273</v>
      </c>
      <c r="S30" s="158">
        <f t="shared" si="21"/>
        <v>1</v>
      </c>
      <c r="T30" s="263">
        <v>1395</v>
      </c>
      <c r="U30" s="261">
        <v>1912</v>
      </c>
      <c r="V30" s="159">
        <f t="shared" si="5"/>
        <v>1.3706093189964157</v>
      </c>
      <c r="W30" s="152">
        <f t="shared" si="6"/>
        <v>2</v>
      </c>
      <c r="X30" s="155">
        <f t="shared" si="7"/>
        <v>8</v>
      </c>
      <c r="Y30" s="261">
        <v>56</v>
      </c>
      <c r="Z30" s="160">
        <f t="shared" si="8"/>
        <v>0</v>
      </c>
      <c r="AA30" s="261">
        <v>35</v>
      </c>
      <c r="AB30" s="160">
        <f t="shared" si="9"/>
        <v>0</v>
      </c>
      <c r="AC30" s="261">
        <v>28618</v>
      </c>
      <c r="AD30" s="161">
        <f t="shared" si="10"/>
        <v>1.5590542601874047</v>
      </c>
      <c r="AE30" s="157">
        <f t="shared" si="11"/>
        <v>1</v>
      </c>
      <c r="AF30" s="261">
        <v>8469</v>
      </c>
      <c r="AG30" s="168"/>
      <c r="AH30" s="155">
        <f t="shared" si="22"/>
        <v>1</v>
      </c>
      <c r="AI30" s="182">
        <v>100</v>
      </c>
      <c r="AJ30" s="160">
        <f t="shared" si="13"/>
        <v>1</v>
      </c>
      <c r="AK30" s="163">
        <f t="shared" si="14"/>
        <v>3</v>
      </c>
      <c r="AL30" s="261">
        <v>2194</v>
      </c>
      <c r="AM30" s="164">
        <f t="shared" si="15"/>
        <v>1.5538243626062322</v>
      </c>
      <c r="AN30" s="160">
        <f t="shared" si="16"/>
        <v>2</v>
      </c>
      <c r="AO30" s="163">
        <f t="shared" si="17"/>
        <v>13</v>
      </c>
      <c r="AP30" s="165">
        <f t="shared" si="18"/>
        <v>0.7647058823529411</v>
      </c>
      <c r="AQ30" s="354" t="s">
        <v>125</v>
      </c>
      <c r="AR30" s="124"/>
    </row>
    <row r="31" spans="1:51" s="128" customFormat="1" ht="14.25" customHeight="1">
      <c r="A31" s="198">
        <f t="shared" si="23"/>
        <v>9</v>
      </c>
      <c r="B31" s="260" t="s">
        <v>114</v>
      </c>
      <c r="C31" s="241">
        <v>61</v>
      </c>
      <c r="D31" s="261">
        <v>77</v>
      </c>
      <c r="E31" s="152"/>
      <c r="F31" s="155">
        <f t="shared" si="0"/>
        <v>1</v>
      </c>
      <c r="G31" s="242">
        <v>1403</v>
      </c>
      <c r="H31" s="261">
        <v>1411</v>
      </c>
      <c r="I31" s="152"/>
      <c r="J31" s="155">
        <f t="shared" si="1"/>
        <v>1</v>
      </c>
      <c r="K31" s="243">
        <v>49</v>
      </c>
      <c r="L31" s="182">
        <v>49</v>
      </c>
      <c r="M31" s="152"/>
      <c r="N31" s="157">
        <f t="shared" si="2"/>
        <v>1</v>
      </c>
      <c r="O31" s="261">
        <v>1198</v>
      </c>
      <c r="P31" s="261">
        <v>81</v>
      </c>
      <c r="Q31" s="157">
        <f t="shared" si="20"/>
        <v>1</v>
      </c>
      <c r="R31" s="261">
        <v>306</v>
      </c>
      <c r="S31" s="158">
        <f t="shared" si="21"/>
        <v>1</v>
      </c>
      <c r="T31" s="263">
        <v>1519</v>
      </c>
      <c r="U31" s="261">
        <v>1866</v>
      </c>
      <c r="V31" s="159">
        <f t="shared" si="5"/>
        <v>1.228439763001975</v>
      </c>
      <c r="W31" s="152">
        <f t="shared" si="6"/>
        <v>2</v>
      </c>
      <c r="X31" s="155">
        <f t="shared" si="7"/>
        <v>7</v>
      </c>
      <c r="Y31" s="261">
        <v>64</v>
      </c>
      <c r="Z31" s="160">
        <f t="shared" si="8"/>
        <v>0</v>
      </c>
      <c r="AA31" s="261">
        <v>51</v>
      </c>
      <c r="AB31" s="160">
        <f t="shared" si="9"/>
        <v>2</v>
      </c>
      <c r="AC31" s="261">
        <v>26998</v>
      </c>
      <c r="AD31" s="161">
        <f t="shared" si="10"/>
        <v>1.4718421196096603</v>
      </c>
      <c r="AE31" s="157">
        <f t="shared" si="11"/>
        <v>1</v>
      </c>
      <c r="AF31" s="261">
        <v>8355</v>
      </c>
      <c r="AG31" s="162"/>
      <c r="AH31" s="155">
        <f t="shared" si="22"/>
        <v>1</v>
      </c>
      <c r="AI31" s="182">
        <v>100</v>
      </c>
      <c r="AJ31" s="160">
        <f t="shared" si="13"/>
        <v>1</v>
      </c>
      <c r="AK31" s="163">
        <f t="shared" si="14"/>
        <v>5</v>
      </c>
      <c r="AL31" s="261">
        <v>258</v>
      </c>
      <c r="AM31" s="164">
        <f t="shared" si="15"/>
        <v>0.18284904323175052</v>
      </c>
      <c r="AN31" s="160">
        <f t="shared" si="16"/>
        <v>0</v>
      </c>
      <c r="AO31" s="163">
        <f t="shared" si="17"/>
        <v>12</v>
      </c>
      <c r="AP31" s="165">
        <f t="shared" si="18"/>
        <v>0.7058823529411765</v>
      </c>
      <c r="AQ31" s="354" t="s">
        <v>125</v>
      </c>
      <c r="AR31" s="124"/>
      <c r="AS31" s="127"/>
      <c r="AT31" s="127"/>
      <c r="AU31" s="127"/>
      <c r="AV31" s="127"/>
      <c r="AW31" s="127"/>
      <c r="AX31" s="127"/>
      <c r="AY31" s="127"/>
    </row>
    <row r="32" spans="1:51" s="128" customFormat="1" ht="14.25" customHeight="1">
      <c r="A32" s="198">
        <f t="shared" si="23"/>
        <v>10</v>
      </c>
      <c r="B32" s="260" t="s">
        <v>115</v>
      </c>
      <c r="C32" s="241">
        <v>68</v>
      </c>
      <c r="D32" s="261">
        <v>86</v>
      </c>
      <c r="E32" s="166"/>
      <c r="F32" s="155">
        <f t="shared" si="0"/>
        <v>1</v>
      </c>
      <c r="G32" s="244">
        <v>1405</v>
      </c>
      <c r="H32" s="261">
        <v>1405</v>
      </c>
      <c r="I32" s="167"/>
      <c r="J32" s="155">
        <f t="shared" si="1"/>
        <v>1</v>
      </c>
      <c r="K32" s="240">
        <v>51</v>
      </c>
      <c r="L32" s="182">
        <v>51</v>
      </c>
      <c r="M32" s="155"/>
      <c r="N32" s="157">
        <f t="shared" si="2"/>
        <v>1</v>
      </c>
      <c r="O32" s="261">
        <v>1445</v>
      </c>
      <c r="P32" s="261">
        <v>99</v>
      </c>
      <c r="Q32" s="157">
        <f t="shared" si="20"/>
        <v>2</v>
      </c>
      <c r="R32" s="261">
        <v>264</v>
      </c>
      <c r="S32" s="158">
        <f t="shared" si="21"/>
        <v>1</v>
      </c>
      <c r="T32" s="263">
        <v>1581</v>
      </c>
      <c r="U32" s="261">
        <v>1877</v>
      </c>
      <c r="V32" s="159">
        <f t="shared" si="5"/>
        <v>1.1872232764073372</v>
      </c>
      <c r="W32" s="152">
        <f t="shared" si="6"/>
        <v>2</v>
      </c>
      <c r="X32" s="155">
        <f t="shared" si="7"/>
        <v>8</v>
      </c>
      <c r="Y32" s="261">
        <v>64</v>
      </c>
      <c r="Z32" s="160">
        <f t="shared" si="8"/>
        <v>0</v>
      </c>
      <c r="AA32" s="261">
        <v>44</v>
      </c>
      <c r="AB32" s="160">
        <f t="shared" si="9"/>
        <v>1</v>
      </c>
      <c r="AC32" s="261">
        <v>17387</v>
      </c>
      <c r="AD32" s="161">
        <f t="shared" si="10"/>
        <v>0.9519299206131946</v>
      </c>
      <c r="AE32" s="157">
        <f t="shared" si="11"/>
        <v>0</v>
      </c>
      <c r="AF32" s="261">
        <v>4257</v>
      </c>
      <c r="AG32" s="168"/>
      <c r="AH32" s="155">
        <f t="shared" si="22"/>
        <v>1</v>
      </c>
      <c r="AI32" s="182">
        <v>100</v>
      </c>
      <c r="AJ32" s="160">
        <f t="shared" si="13"/>
        <v>1</v>
      </c>
      <c r="AK32" s="163">
        <f t="shared" si="14"/>
        <v>3</v>
      </c>
      <c r="AL32" s="261">
        <v>620</v>
      </c>
      <c r="AM32" s="164">
        <f t="shared" si="15"/>
        <v>0.4412811387900356</v>
      </c>
      <c r="AN32" s="160">
        <f t="shared" si="16"/>
        <v>0</v>
      </c>
      <c r="AO32" s="163">
        <f t="shared" si="17"/>
        <v>11</v>
      </c>
      <c r="AP32" s="165">
        <f t="shared" si="18"/>
        <v>0.6470588235294117</v>
      </c>
      <c r="AQ32" s="354" t="s">
        <v>125</v>
      </c>
      <c r="AR32" s="124"/>
      <c r="AS32" s="127"/>
      <c r="AT32" s="127"/>
      <c r="AU32" s="127"/>
      <c r="AV32" s="127"/>
      <c r="AW32" s="127"/>
      <c r="AX32" s="127"/>
      <c r="AY32" s="127"/>
    </row>
    <row r="33" spans="1:51" s="128" customFormat="1" ht="15" customHeight="1">
      <c r="A33" s="198">
        <f t="shared" si="23"/>
        <v>11</v>
      </c>
      <c r="B33" s="239" t="s">
        <v>122</v>
      </c>
      <c r="C33" s="241">
        <v>43</v>
      </c>
      <c r="D33" s="180">
        <v>56</v>
      </c>
      <c r="E33" s="152"/>
      <c r="F33" s="155">
        <f t="shared" si="0"/>
        <v>1</v>
      </c>
      <c r="G33" s="244">
        <v>831</v>
      </c>
      <c r="H33" s="180">
        <v>835</v>
      </c>
      <c r="I33" s="152"/>
      <c r="J33" s="155">
        <f t="shared" si="1"/>
        <v>1</v>
      </c>
      <c r="K33" s="240">
        <v>30</v>
      </c>
      <c r="L33" s="182">
        <v>30</v>
      </c>
      <c r="M33" s="152"/>
      <c r="N33" s="157">
        <f t="shared" si="2"/>
        <v>1</v>
      </c>
      <c r="O33" s="180">
        <v>787</v>
      </c>
      <c r="P33" s="180">
        <v>98</v>
      </c>
      <c r="Q33" s="157">
        <f t="shared" si="20"/>
        <v>2</v>
      </c>
      <c r="R33" s="180">
        <v>194</v>
      </c>
      <c r="S33" s="158">
        <f t="shared" si="21"/>
        <v>1</v>
      </c>
      <c r="T33" s="121">
        <v>930</v>
      </c>
      <c r="U33" s="180">
        <v>1191</v>
      </c>
      <c r="V33" s="159">
        <f t="shared" si="5"/>
        <v>1.2806451612903227</v>
      </c>
      <c r="W33" s="152">
        <f t="shared" si="6"/>
        <v>2</v>
      </c>
      <c r="X33" s="155">
        <f t="shared" si="7"/>
        <v>8</v>
      </c>
      <c r="Y33" s="180">
        <v>24</v>
      </c>
      <c r="Z33" s="160">
        <f t="shared" si="8"/>
        <v>0</v>
      </c>
      <c r="AA33" s="180">
        <v>3</v>
      </c>
      <c r="AB33" s="160">
        <f t="shared" si="9"/>
        <v>0</v>
      </c>
      <c r="AC33" s="180">
        <v>9980</v>
      </c>
      <c r="AD33" s="161">
        <f t="shared" si="10"/>
        <v>0.9193919852602488</v>
      </c>
      <c r="AE33" s="157">
        <f t="shared" si="11"/>
        <v>0</v>
      </c>
      <c r="AF33" s="180">
        <v>2804</v>
      </c>
      <c r="AG33" s="168"/>
      <c r="AH33" s="155">
        <f t="shared" si="22"/>
        <v>1</v>
      </c>
      <c r="AI33" s="181">
        <v>100</v>
      </c>
      <c r="AJ33" s="160">
        <f t="shared" si="13"/>
        <v>1</v>
      </c>
      <c r="AK33" s="163">
        <f t="shared" si="14"/>
        <v>2</v>
      </c>
      <c r="AL33" s="180">
        <v>298</v>
      </c>
      <c r="AM33" s="164">
        <f t="shared" si="15"/>
        <v>0.3568862275449102</v>
      </c>
      <c r="AN33" s="160">
        <f t="shared" si="16"/>
        <v>0</v>
      </c>
      <c r="AO33" s="163">
        <f t="shared" si="17"/>
        <v>10</v>
      </c>
      <c r="AP33" s="165">
        <f t="shared" si="18"/>
        <v>0.5882352941176471</v>
      </c>
      <c r="AQ33" s="354" t="s">
        <v>125</v>
      </c>
      <c r="AR33" s="124"/>
      <c r="AS33" s="125"/>
      <c r="AT33" s="125"/>
      <c r="AU33" s="125"/>
      <c r="AV33" s="125"/>
      <c r="AW33" s="125"/>
      <c r="AX33" s="125"/>
      <c r="AY33" s="125"/>
    </row>
    <row r="34" spans="1:51" s="128" customFormat="1" ht="14.25" customHeight="1">
      <c r="A34" s="198">
        <f t="shared" si="23"/>
        <v>12</v>
      </c>
      <c r="B34" s="260" t="s">
        <v>137</v>
      </c>
      <c r="C34" s="241">
        <v>32</v>
      </c>
      <c r="D34" s="261">
        <v>42</v>
      </c>
      <c r="E34" s="154"/>
      <c r="F34" s="155">
        <f t="shared" si="0"/>
        <v>1</v>
      </c>
      <c r="G34" s="249">
        <v>630</v>
      </c>
      <c r="H34" s="261">
        <v>594</v>
      </c>
      <c r="I34" s="154"/>
      <c r="J34" s="155">
        <f t="shared" si="1"/>
        <v>1</v>
      </c>
      <c r="K34" s="250">
        <v>24</v>
      </c>
      <c r="L34" s="182">
        <v>24</v>
      </c>
      <c r="M34" s="154"/>
      <c r="N34" s="157">
        <f t="shared" si="2"/>
        <v>1</v>
      </c>
      <c r="O34" s="261">
        <v>1082</v>
      </c>
      <c r="P34" s="261">
        <v>100</v>
      </c>
      <c r="Q34" s="157">
        <f t="shared" si="20"/>
        <v>2</v>
      </c>
      <c r="R34" s="261">
        <v>204</v>
      </c>
      <c r="S34" s="158">
        <f t="shared" si="21"/>
        <v>1</v>
      </c>
      <c r="T34" s="263">
        <v>744</v>
      </c>
      <c r="U34" s="261">
        <v>884</v>
      </c>
      <c r="V34" s="159">
        <f t="shared" si="5"/>
        <v>1.1881720430107527</v>
      </c>
      <c r="W34" s="152">
        <f t="shared" si="6"/>
        <v>2</v>
      </c>
      <c r="X34" s="155">
        <f t="shared" si="7"/>
        <v>8</v>
      </c>
      <c r="Y34" s="261">
        <v>28</v>
      </c>
      <c r="Z34" s="160">
        <f t="shared" si="8"/>
        <v>0</v>
      </c>
      <c r="AA34" s="261">
        <v>23</v>
      </c>
      <c r="AB34" s="160">
        <f t="shared" si="9"/>
        <v>0</v>
      </c>
      <c r="AC34" s="261">
        <v>8562</v>
      </c>
      <c r="AD34" s="161">
        <f t="shared" si="10"/>
        <v>1.1087801087801088</v>
      </c>
      <c r="AE34" s="157">
        <f t="shared" si="11"/>
        <v>0</v>
      </c>
      <c r="AF34" s="261">
        <v>3281</v>
      </c>
      <c r="AG34" s="162"/>
      <c r="AH34" s="155">
        <f t="shared" si="22"/>
        <v>1</v>
      </c>
      <c r="AI34" s="182">
        <v>100</v>
      </c>
      <c r="AJ34" s="160">
        <f t="shared" si="13"/>
        <v>1</v>
      </c>
      <c r="AK34" s="163">
        <f t="shared" si="14"/>
        <v>2</v>
      </c>
      <c r="AL34" s="261">
        <v>44</v>
      </c>
      <c r="AM34" s="164">
        <f t="shared" si="15"/>
        <v>0.07407407407407407</v>
      </c>
      <c r="AN34" s="160">
        <f t="shared" si="16"/>
        <v>0</v>
      </c>
      <c r="AO34" s="163">
        <f t="shared" si="17"/>
        <v>10</v>
      </c>
      <c r="AP34" s="165">
        <f t="shared" si="18"/>
        <v>0.5882352941176471</v>
      </c>
      <c r="AQ34" s="354" t="s">
        <v>125</v>
      </c>
      <c r="AR34" s="124"/>
      <c r="AS34" s="125"/>
      <c r="AT34" s="125"/>
      <c r="AU34" s="125"/>
      <c r="AV34" s="125"/>
      <c r="AW34" s="125"/>
      <c r="AX34" s="125"/>
      <c r="AY34" s="125"/>
    </row>
    <row r="35" spans="1:51" s="128" customFormat="1" ht="14.25" customHeight="1">
      <c r="A35" s="198">
        <f t="shared" si="23"/>
        <v>13</v>
      </c>
      <c r="B35" s="260" t="s">
        <v>110</v>
      </c>
      <c r="C35" s="241">
        <v>34</v>
      </c>
      <c r="D35" s="261">
        <v>42</v>
      </c>
      <c r="E35" s="154"/>
      <c r="F35" s="155">
        <f t="shared" si="0"/>
        <v>1</v>
      </c>
      <c r="G35" s="244">
        <v>724</v>
      </c>
      <c r="H35" s="261">
        <v>718</v>
      </c>
      <c r="I35" s="154"/>
      <c r="J35" s="155">
        <f t="shared" si="1"/>
        <v>1</v>
      </c>
      <c r="K35" s="240">
        <v>26</v>
      </c>
      <c r="L35" s="182">
        <v>26</v>
      </c>
      <c r="M35" s="154"/>
      <c r="N35" s="157">
        <f t="shared" si="2"/>
        <v>1</v>
      </c>
      <c r="O35" s="261">
        <v>1287</v>
      </c>
      <c r="P35" s="261">
        <v>100</v>
      </c>
      <c r="Q35" s="157">
        <f t="shared" si="20"/>
        <v>2</v>
      </c>
      <c r="R35" s="261">
        <v>159</v>
      </c>
      <c r="S35" s="158">
        <f t="shared" si="21"/>
        <v>1</v>
      </c>
      <c r="T35" s="263">
        <v>806</v>
      </c>
      <c r="U35" s="261">
        <v>886</v>
      </c>
      <c r="V35" s="159">
        <f t="shared" si="5"/>
        <v>1.099255583126551</v>
      </c>
      <c r="W35" s="152">
        <f t="shared" si="6"/>
        <v>2</v>
      </c>
      <c r="X35" s="155">
        <f t="shared" si="7"/>
        <v>8</v>
      </c>
      <c r="Y35" s="261">
        <v>20</v>
      </c>
      <c r="Z35" s="160">
        <f t="shared" si="8"/>
        <v>0</v>
      </c>
      <c r="AA35" s="261">
        <v>15</v>
      </c>
      <c r="AB35" s="160">
        <f t="shared" si="9"/>
        <v>0</v>
      </c>
      <c r="AC35" s="261">
        <v>8305</v>
      </c>
      <c r="AD35" s="161">
        <f t="shared" si="10"/>
        <v>0.8897578744375403</v>
      </c>
      <c r="AE35" s="157">
        <f t="shared" si="11"/>
        <v>0</v>
      </c>
      <c r="AF35" s="261">
        <v>3665</v>
      </c>
      <c r="AG35" s="162"/>
      <c r="AH35" s="155">
        <f t="shared" si="22"/>
        <v>1</v>
      </c>
      <c r="AI35" s="182">
        <v>100</v>
      </c>
      <c r="AJ35" s="160">
        <f t="shared" si="13"/>
        <v>1</v>
      </c>
      <c r="AK35" s="163">
        <f t="shared" si="14"/>
        <v>2</v>
      </c>
      <c r="AL35" s="261">
        <v>342</v>
      </c>
      <c r="AM35" s="164">
        <f t="shared" si="15"/>
        <v>0.4763231197771588</v>
      </c>
      <c r="AN35" s="160">
        <f t="shared" si="16"/>
        <v>0</v>
      </c>
      <c r="AO35" s="163">
        <f t="shared" si="17"/>
        <v>10</v>
      </c>
      <c r="AP35" s="165">
        <f t="shared" si="18"/>
        <v>0.5882352941176471</v>
      </c>
      <c r="AQ35" s="354" t="s">
        <v>125</v>
      </c>
      <c r="AR35" s="124"/>
      <c r="AS35" s="125"/>
      <c r="AT35" s="125"/>
      <c r="AU35" s="125"/>
      <c r="AV35" s="125"/>
      <c r="AW35" s="125"/>
      <c r="AX35" s="125"/>
      <c r="AY35" s="125"/>
    </row>
    <row r="36" spans="1:44" s="128" customFormat="1" ht="14.25" customHeight="1">
      <c r="A36" s="198">
        <f t="shared" si="23"/>
        <v>14</v>
      </c>
      <c r="B36" s="260" t="s">
        <v>120</v>
      </c>
      <c r="C36" s="241">
        <v>69</v>
      </c>
      <c r="D36" s="261">
        <v>80</v>
      </c>
      <c r="E36" s="154"/>
      <c r="F36" s="155">
        <f t="shared" si="0"/>
        <v>1</v>
      </c>
      <c r="G36" s="244">
        <v>1552</v>
      </c>
      <c r="H36" s="261">
        <v>1562</v>
      </c>
      <c r="I36" s="154"/>
      <c r="J36" s="155">
        <f t="shared" si="1"/>
        <v>1</v>
      </c>
      <c r="K36" s="240">
        <v>53</v>
      </c>
      <c r="L36" s="182">
        <v>53</v>
      </c>
      <c r="M36" s="154"/>
      <c r="N36" s="157">
        <f t="shared" si="2"/>
        <v>1</v>
      </c>
      <c r="O36" s="261">
        <v>1867</v>
      </c>
      <c r="P36" s="261">
        <v>79</v>
      </c>
      <c r="Q36" s="157">
        <f t="shared" si="20"/>
        <v>1</v>
      </c>
      <c r="R36" s="261">
        <v>223</v>
      </c>
      <c r="S36" s="158">
        <f t="shared" si="21"/>
        <v>1</v>
      </c>
      <c r="T36" s="263">
        <v>1643</v>
      </c>
      <c r="U36" s="261">
        <v>1567</v>
      </c>
      <c r="V36" s="159">
        <f t="shared" si="5"/>
        <v>0.9537431527693244</v>
      </c>
      <c r="W36" s="152">
        <f t="shared" si="6"/>
        <v>2</v>
      </c>
      <c r="X36" s="155">
        <f t="shared" si="7"/>
        <v>7</v>
      </c>
      <c r="Y36" s="261">
        <v>59</v>
      </c>
      <c r="Z36" s="160">
        <f t="shared" si="8"/>
        <v>0</v>
      </c>
      <c r="AA36" s="261">
        <v>40</v>
      </c>
      <c r="AB36" s="160">
        <f t="shared" si="9"/>
        <v>1</v>
      </c>
      <c r="AC36" s="261">
        <v>22145</v>
      </c>
      <c r="AD36" s="161">
        <f t="shared" si="10"/>
        <v>1.0905643652122525</v>
      </c>
      <c r="AE36" s="157">
        <f t="shared" si="11"/>
        <v>0</v>
      </c>
      <c r="AF36" s="261">
        <v>7395</v>
      </c>
      <c r="AG36" s="162"/>
      <c r="AH36" s="155">
        <f t="shared" si="22"/>
        <v>1</v>
      </c>
      <c r="AI36" s="182">
        <v>100</v>
      </c>
      <c r="AJ36" s="160">
        <f t="shared" si="13"/>
        <v>1</v>
      </c>
      <c r="AK36" s="163">
        <f t="shared" si="14"/>
        <v>3</v>
      </c>
      <c r="AL36" s="261">
        <v>179</v>
      </c>
      <c r="AM36" s="164">
        <f t="shared" si="15"/>
        <v>0.11459667093469911</v>
      </c>
      <c r="AN36" s="160">
        <f t="shared" si="16"/>
        <v>0</v>
      </c>
      <c r="AO36" s="163">
        <f t="shared" si="17"/>
        <v>10</v>
      </c>
      <c r="AP36" s="165">
        <f t="shared" si="18"/>
        <v>0.5882352941176471</v>
      </c>
      <c r="AQ36" s="354" t="s">
        <v>125</v>
      </c>
      <c r="AR36" s="124"/>
    </row>
    <row r="37" spans="1:51" s="128" customFormat="1" ht="14.25" customHeight="1">
      <c r="A37" s="198">
        <f t="shared" si="23"/>
        <v>15</v>
      </c>
      <c r="B37" s="260" t="s">
        <v>126</v>
      </c>
      <c r="C37" s="241">
        <v>59</v>
      </c>
      <c r="D37" s="261">
        <v>71</v>
      </c>
      <c r="E37" s="174"/>
      <c r="F37" s="155">
        <f t="shared" si="0"/>
        <v>1</v>
      </c>
      <c r="G37" s="244">
        <v>1292</v>
      </c>
      <c r="H37" s="261">
        <v>1295</v>
      </c>
      <c r="I37" s="174"/>
      <c r="J37" s="155">
        <f t="shared" si="1"/>
        <v>1</v>
      </c>
      <c r="K37" s="240">
        <v>43</v>
      </c>
      <c r="L37" s="182">
        <v>43</v>
      </c>
      <c r="M37" s="174"/>
      <c r="N37" s="157">
        <f t="shared" si="2"/>
        <v>1</v>
      </c>
      <c r="O37" s="261">
        <v>1451</v>
      </c>
      <c r="P37" s="261">
        <v>88</v>
      </c>
      <c r="Q37" s="157">
        <f t="shared" si="20"/>
        <v>1</v>
      </c>
      <c r="R37" s="261">
        <v>189</v>
      </c>
      <c r="S37" s="158">
        <f t="shared" si="21"/>
        <v>1</v>
      </c>
      <c r="T37" s="263">
        <v>1333</v>
      </c>
      <c r="U37" s="261">
        <v>1678</v>
      </c>
      <c r="V37" s="159">
        <f t="shared" si="5"/>
        <v>1.258814703675919</v>
      </c>
      <c r="W37" s="152">
        <f t="shared" si="6"/>
        <v>2</v>
      </c>
      <c r="X37" s="155">
        <f t="shared" si="7"/>
        <v>7</v>
      </c>
      <c r="Y37" s="261">
        <v>22</v>
      </c>
      <c r="Z37" s="160">
        <f t="shared" si="8"/>
        <v>0</v>
      </c>
      <c r="AA37" s="261">
        <v>19</v>
      </c>
      <c r="AB37" s="160">
        <f t="shared" si="9"/>
        <v>0</v>
      </c>
      <c r="AC37" s="261">
        <v>17232</v>
      </c>
      <c r="AD37" s="161">
        <f t="shared" si="10"/>
        <v>1.0235818235818235</v>
      </c>
      <c r="AE37" s="157">
        <f t="shared" si="11"/>
        <v>0</v>
      </c>
      <c r="AF37" s="261">
        <v>4147</v>
      </c>
      <c r="AG37" s="168"/>
      <c r="AH37" s="155">
        <f t="shared" si="22"/>
        <v>1</v>
      </c>
      <c r="AI37" s="182">
        <v>100</v>
      </c>
      <c r="AJ37" s="160">
        <f t="shared" si="13"/>
        <v>1</v>
      </c>
      <c r="AK37" s="163">
        <f t="shared" si="14"/>
        <v>2</v>
      </c>
      <c r="AL37" s="261">
        <v>256</v>
      </c>
      <c r="AM37" s="164">
        <f t="shared" si="15"/>
        <v>0.19768339768339768</v>
      </c>
      <c r="AN37" s="160">
        <f t="shared" si="16"/>
        <v>0</v>
      </c>
      <c r="AO37" s="163">
        <f t="shared" si="17"/>
        <v>9</v>
      </c>
      <c r="AP37" s="165">
        <f t="shared" si="18"/>
        <v>0.5294117647058824</v>
      </c>
      <c r="AQ37" s="354" t="s">
        <v>125</v>
      </c>
      <c r="AR37" s="124"/>
      <c r="AS37" s="132"/>
      <c r="AT37" s="132"/>
      <c r="AU37" s="132"/>
      <c r="AV37" s="132"/>
      <c r="AW37" s="132"/>
      <c r="AX37" s="132"/>
      <c r="AY37" s="132"/>
    </row>
    <row r="38" spans="1:51" s="128" customFormat="1" ht="18" customHeight="1">
      <c r="A38" s="198">
        <f t="shared" si="23"/>
        <v>16</v>
      </c>
      <c r="B38" s="260" t="s">
        <v>109</v>
      </c>
      <c r="C38" s="241">
        <v>50</v>
      </c>
      <c r="D38" s="261">
        <v>62</v>
      </c>
      <c r="E38" s="175"/>
      <c r="F38" s="155">
        <f t="shared" si="0"/>
        <v>1</v>
      </c>
      <c r="G38" s="244">
        <v>1095</v>
      </c>
      <c r="H38" s="261">
        <v>1094</v>
      </c>
      <c r="I38" s="175"/>
      <c r="J38" s="155">
        <f t="shared" si="1"/>
        <v>1</v>
      </c>
      <c r="K38" s="240">
        <v>38</v>
      </c>
      <c r="L38" s="182">
        <v>38</v>
      </c>
      <c r="M38" s="155"/>
      <c r="N38" s="157">
        <f t="shared" si="2"/>
        <v>1</v>
      </c>
      <c r="O38" s="261">
        <v>953</v>
      </c>
      <c r="P38" s="261">
        <v>92</v>
      </c>
      <c r="Q38" s="157">
        <f t="shared" si="20"/>
        <v>2</v>
      </c>
      <c r="R38" s="261">
        <v>254</v>
      </c>
      <c r="S38" s="158">
        <f t="shared" si="21"/>
        <v>1</v>
      </c>
      <c r="T38" s="263">
        <v>1178</v>
      </c>
      <c r="U38" s="261">
        <v>1408</v>
      </c>
      <c r="V38" s="159">
        <f t="shared" si="5"/>
        <v>1.195246179966044</v>
      </c>
      <c r="W38" s="152">
        <f t="shared" si="6"/>
        <v>2</v>
      </c>
      <c r="X38" s="155">
        <f t="shared" si="7"/>
        <v>8</v>
      </c>
      <c r="Y38" s="261">
        <v>38</v>
      </c>
      <c r="Z38" s="160">
        <f t="shared" si="8"/>
        <v>0</v>
      </c>
      <c r="AA38" s="261">
        <v>22</v>
      </c>
      <c r="AB38" s="160">
        <f t="shared" si="9"/>
        <v>0</v>
      </c>
      <c r="AC38" s="261">
        <v>12085</v>
      </c>
      <c r="AD38" s="161">
        <f t="shared" si="10"/>
        <v>0.849739839684995</v>
      </c>
      <c r="AE38" s="157">
        <f t="shared" si="11"/>
        <v>0</v>
      </c>
      <c r="AF38" s="261">
        <v>2764</v>
      </c>
      <c r="AG38" s="168"/>
      <c r="AH38" s="155">
        <f t="shared" si="22"/>
        <v>0</v>
      </c>
      <c r="AI38" s="182">
        <v>100</v>
      </c>
      <c r="AJ38" s="160">
        <f t="shared" si="13"/>
        <v>1</v>
      </c>
      <c r="AK38" s="163">
        <f t="shared" si="14"/>
        <v>1</v>
      </c>
      <c r="AL38" s="261">
        <v>205</v>
      </c>
      <c r="AM38" s="164">
        <f t="shared" si="15"/>
        <v>0.18738574040219377</v>
      </c>
      <c r="AN38" s="160">
        <f t="shared" si="16"/>
        <v>0</v>
      </c>
      <c r="AO38" s="163">
        <f t="shared" si="17"/>
        <v>9</v>
      </c>
      <c r="AP38" s="165">
        <f t="shared" si="18"/>
        <v>0.5294117647058824</v>
      </c>
      <c r="AQ38" s="354" t="s">
        <v>125</v>
      </c>
      <c r="AR38" s="124"/>
      <c r="AS38" s="132"/>
      <c r="AT38" s="132"/>
      <c r="AU38" s="132"/>
      <c r="AV38" s="132"/>
      <c r="AW38" s="132"/>
      <c r="AX38" s="132"/>
      <c r="AY38" s="132"/>
    </row>
    <row r="39" spans="1:51" s="128" customFormat="1" ht="18" customHeight="1">
      <c r="A39" s="198">
        <f t="shared" si="23"/>
        <v>17</v>
      </c>
      <c r="B39" s="260" t="s">
        <v>119</v>
      </c>
      <c r="C39" s="241">
        <v>73</v>
      </c>
      <c r="D39" s="261">
        <v>93</v>
      </c>
      <c r="E39" s="154"/>
      <c r="F39" s="155">
        <f aca="true" t="shared" si="24" ref="F39:F70">IF(OR(D39&gt;(C39+20),(D39&lt;(C39-0))),0,1)</f>
        <v>1</v>
      </c>
      <c r="G39" s="244">
        <v>1525</v>
      </c>
      <c r="H39" s="261">
        <v>1520</v>
      </c>
      <c r="I39" s="154"/>
      <c r="J39" s="155">
        <f aca="true" t="shared" si="25" ref="J39:J70">IF(OR(H39&gt;(G39+100),H39&lt;(G39-50)),0,1)</f>
        <v>1</v>
      </c>
      <c r="K39" s="240">
        <v>55</v>
      </c>
      <c r="L39" s="182">
        <v>55</v>
      </c>
      <c r="M39" s="154"/>
      <c r="N39" s="157">
        <f aca="true" t="shared" si="26" ref="N39:N70">IF(L39&lt;&gt;K39,0,1)</f>
        <v>1</v>
      </c>
      <c r="O39" s="261">
        <v>1948</v>
      </c>
      <c r="P39" s="261">
        <v>86</v>
      </c>
      <c r="Q39" s="157">
        <f t="shared" si="20"/>
        <v>1</v>
      </c>
      <c r="R39" s="261">
        <v>147</v>
      </c>
      <c r="S39" s="158">
        <f t="shared" si="21"/>
        <v>0</v>
      </c>
      <c r="T39" s="263">
        <v>1705</v>
      </c>
      <c r="U39" s="261">
        <v>1954</v>
      </c>
      <c r="V39" s="159">
        <f aca="true" t="shared" si="27" ref="V39:V70">U39/T39</f>
        <v>1.146041055718475</v>
      </c>
      <c r="W39" s="152">
        <f aca="true" t="shared" si="28" ref="W39:W70">IF(V39&gt;=90%,2,IF(V39&gt;=70%,1,0))</f>
        <v>2</v>
      </c>
      <c r="X39" s="155">
        <f aca="true" t="shared" si="29" ref="X39:X70">F39+J39+N39+Q39+S39+W39</f>
        <v>6</v>
      </c>
      <c r="Y39" s="261">
        <v>49</v>
      </c>
      <c r="Z39" s="160">
        <f aca="true" t="shared" si="30" ref="Z39:Z70">IF(Y39&gt;=90,2,IF(Y39&gt;=70,1,0))</f>
        <v>0</v>
      </c>
      <c r="AA39" s="261">
        <v>32</v>
      </c>
      <c r="AB39" s="160">
        <f aca="true" t="shared" si="31" ref="AB39:AB70">IF(AA39&gt;=50,2,IF(AA39&gt;=40,1,0))</f>
        <v>0</v>
      </c>
      <c r="AC39" s="261">
        <v>22513</v>
      </c>
      <c r="AD39" s="161">
        <f aca="true" t="shared" si="32" ref="AD39:AD70">AC39/H39/13</f>
        <v>1.139321862348178</v>
      </c>
      <c r="AE39" s="157">
        <f aca="true" t="shared" si="33" ref="AE39:AE70">IF(AD39&gt;1.36,1,0)</f>
        <v>0</v>
      </c>
      <c r="AF39" s="261">
        <v>5088</v>
      </c>
      <c r="AG39" s="162"/>
      <c r="AH39" s="155">
        <f t="shared" si="22"/>
        <v>1</v>
      </c>
      <c r="AI39" s="182">
        <v>100</v>
      </c>
      <c r="AJ39" s="160">
        <f aca="true" t="shared" si="34" ref="AJ39:AJ70">IF(AI39&gt;=60,1,0)</f>
        <v>1</v>
      </c>
      <c r="AK39" s="163">
        <f aca="true" t="shared" si="35" ref="AK39:AK70">Z39+AB39+AE39+AH39+AJ39</f>
        <v>2</v>
      </c>
      <c r="AL39" s="261">
        <v>1256</v>
      </c>
      <c r="AM39" s="164">
        <f aca="true" t="shared" si="36" ref="AM39:AM70">AL39/H39</f>
        <v>0.8263157894736842</v>
      </c>
      <c r="AN39" s="160">
        <f aca="true" t="shared" si="37" ref="AN39:AN70">IF(AM39&gt;=85%,2,IF(AM39&gt;=50%,1,0))</f>
        <v>1</v>
      </c>
      <c r="AO39" s="163">
        <f aca="true" t="shared" si="38" ref="AO39:AO70">AN39+X39+AK39</f>
        <v>9</v>
      </c>
      <c r="AP39" s="165">
        <f aca="true" t="shared" si="39" ref="AP39:AP70">((AO39*100)/$AP$4)/100</f>
        <v>0.5294117647058824</v>
      </c>
      <c r="AQ39" s="354" t="s">
        <v>125</v>
      </c>
      <c r="AR39" s="124"/>
      <c r="AS39" s="125"/>
      <c r="AT39" s="125"/>
      <c r="AU39" s="125"/>
      <c r="AV39" s="125"/>
      <c r="AW39" s="125"/>
      <c r="AX39" s="125"/>
      <c r="AY39" s="125"/>
    </row>
    <row r="40" spans="1:44" s="128" customFormat="1" ht="18" customHeight="1">
      <c r="A40" s="198">
        <f t="shared" si="23"/>
        <v>18</v>
      </c>
      <c r="B40" s="239" t="s">
        <v>104</v>
      </c>
      <c r="C40" s="241">
        <v>46</v>
      </c>
      <c r="D40" s="180">
        <v>59</v>
      </c>
      <c r="E40" s="154"/>
      <c r="F40" s="155">
        <f t="shared" si="24"/>
        <v>1</v>
      </c>
      <c r="G40" s="242">
        <v>947</v>
      </c>
      <c r="H40" s="180">
        <v>940</v>
      </c>
      <c r="I40" s="154"/>
      <c r="J40" s="155">
        <f t="shared" si="25"/>
        <v>1</v>
      </c>
      <c r="K40" s="243">
        <v>36</v>
      </c>
      <c r="L40" s="182">
        <v>36</v>
      </c>
      <c r="M40" s="154"/>
      <c r="N40" s="157">
        <f t="shared" si="26"/>
        <v>1</v>
      </c>
      <c r="O40" s="180">
        <v>925</v>
      </c>
      <c r="P40" s="180">
        <v>89</v>
      </c>
      <c r="Q40" s="157">
        <f t="shared" si="20"/>
        <v>1</v>
      </c>
      <c r="R40" s="180">
        <v>194</v>
      </c>
      <c r="S40" s="158">
        <f t="shared" si="21"/>
        <v>1</v>
      </c>
      <c r="T40" s="122">
        <v>1116</v>
      </c>
      <c r="U40" s="180">
        <v>1011</v>
      </c>
      <c r="V40" s="159">
        <f t="shared" si="27"/>
        <v>0.9059139784946236</v>
      </c>
      <c r="W40" s="152">
        <f t="shared" si="28"/>
        <v>2</v>
      </c>
      <c r="X40" s="155">
        <f t="shared" si="29"/>
        <v>7</v>
      </c>
      <c r="Y40" s="180">
        <v>29</v>
      </c>
      <c r="Z40" s="160">
        <f t="shared" si="30"/>
        <v>0</v>
      </c>
      <c r="AA40" s="180">
        <v>28</v>
      </c>
      <c r="AB40" s="160">
        <f t="shared" si="31"/>
        <v>0</v>
      </c>
      <c r="AC40" s="180">
        <v>4733</v>
      </c>
      <c r="AD40" s="161">
        <f t="shared" si="32"/>
        <v>0.3873158756137479</v>
      </c>
      <c r="AE40" s="157">
        <f t="shared" si="33"/>
        <v>0</v>
      </c>
      <c r="AF40" s="180">
        <v>2735</v>
      </c>
      <c r="AG40" s="162"/>
      <c r="AH40" s="155">
        <f t="shared" si="22"/>
        <v>0</v>
      </c>
      <c r="AI40" s="181">
        <v>100</v>
      </c>
      <c r="AJ40" s="160">
        <f t="shared" si="34"/>
        <v>1</v>
      </c>
      <c r="AK40" s="163">
        <f t="shared" si="35"/>
        <v>1</v>
      </c>
      <c r="AL40" s="180">
        <v>106</v>
      </c>
      <c r="AM40" s="164">
        <f t="shared" si="36"/>
        <v>0.1127659574468085</v>
      </c>
      <c r="AN40" s="160">
        <f t="shared" si="37"/>
        <v>0</v>
      </c>
      <c r="AO40" s="163">
        <f t="shared" si="38"/>
        <v>8</v>
      </c>
      <c r="AP40" s="165">
        <f t="shared" si="39"/>
        <v>0.4705882352941177</v>
      </c>
      <c r="AQ40" s="354" t="s">
        <v>125</v>
      </c>
      <c r="AR40" s="124"/>
    </row>
    <row r="41" spans="1:51" s="128" customFormat="1" ht="18" customHeight="1">
      <c r="A41" s="198">
        <f t="shared" si="23"/>
        <v>19</v>
      </c>
      <c r="B41" s="260" t="s">
        <v>101</v>
      </c>
      <c r="C41" s="241">
        <v>28</v>
      </c>
      <c r="D41" s="261">
        <v>39</v>
      </c>
      <c r="E41" s="156"/>
      <c r="F41" s="155">
        <f t="shared" si="24"/>
        <v>1</v>
      </c>
      <c r="G41" s="244">
        <v>586</v>
      </c>
      <c r="H41" s="261">
        <v>590</v>
      </c>
      <c r="I41" s="156"/>
      <c r="J41" s="155">
        <f t="shared" si="25"/>
        <v>1</v>
      </c>
      <c r="K41" s="240">
        <v>22</v>
      </c>
      <c r="L41" s="182">
        <v>22</v>
      </c>
      <c r="M41" s="152"/>
      <c r="N41" s="157">
        <f t="shared" si="26"/>
        <v>1</v>
      </c>
      <c r="O41" s="261">
        <v>450</v>
      </c>
      <c r="P41" s="261">
        <v>71</v>
      </c>
      <c r="Q41" s="157">
        <f t="shared" si="20"/>
        <v>1</v>
      </c>
      <c r="R41" s="261">
        <v>187</v>
      </c>
      <c r="S41" s="158">
        <f t="shared" si="21"/>
        <v>1</v>
      </c>
      <c r="T41" s="263">
        <v>682</v>
      </c>
      <c r="U41" s="261">
        <v>816</v>
      </c>
      <c r="V41" s="159">
        <f t="shared" si="27"/>
        <v>1.1964809384164223</v>
      </c>
      <c r="W41" s="152">
        <f t="shared" si="28"/>
        <v>2</v>
      </c>
      <c r="X41" s="155">
        <f t="shared" si="29"/>
        <v>7</v>
      </c>
      <c r="Y41" s="261">
        <v>37</v>
      </c>
      <c r="Z41" s="160">
        <f t="shared" si="30"/>
        <v>0</v>
      </c>
      <c r="AA41" s="261">
        <v>12</v>
      </c>
      <c r="AB41" s="160">
        <f t="shared" si="31"/>
        <v>0</v>
      </c>
      <c r="AC41" s="261">
        <v>6645</v>
      </c>
      <c r="AD41" s="161">
        <f t="shared" si="32"/>
        <v>0.8663624511082139</v>
      </c>
      <c r="AE41" s="157">
        <f t="shared" si="33"/>
        <v>0</v>
      </c>
      <c r="AF41" s="261">
        <v>1363</v>
      </c>
      <c r="AG41" s="162"/>
      <c r="AH41" s="155">
        <f t="shared" si="22"/>
        <v>0</v>
      </c>
      <c r="AI41" s="182">
        <v>100</v>
      </c>
      <c r="AJ41" s="160">
        <f t="shared" si="34"/>
        <v>1</v>
      </c>
      <c r="AK41" s="163">
        <f t="shared" si="35"/>
        <v>1</v>
      </c>
      <c r="AL41" s="261">
        <v>31</v>
      </c>
      <c r="AM41" s="164">
        <f t="shared" si="36"/>
        <v>0.05254237288135593</v>
      </c>
      <c r="AN41" s="160">
        <f t="shared" si="37"/>
        <v>0</v>
      </c>
      <c r="AO41" s="163">
        <f t="shared" si="38"/>
        <v>8</v>
      </c>
      <c r="AP41" s="165">
        <f t="shared" si="39"/>
        <v>0.4705882352941177</v>
      </c>
      <c r="AQ41" s="354" t="s">
        <v>125</v>
      </c>
      <c r="AR41" s="124"/>
      <c r="AS41" s="132"/>
      <c r="AT41" s="132"/>
      <c r="AU41" s="132"/>
      <c r="AV41" s="132"/>
      <c r="AW41" s="132"/>
      <c r="AX41" s="132"/>
      <c r="AY41" s="132"/>
    </row>
    <row r="42" spans="1:44" s="128" customFormat="1" ht="18" customHeight="1">
      <c r="A42" s="198">
        <f t="shared" si="23"/>
        <v>20</v>
      </c>
      <c r="B42" s="260" t="s">
        <v>102</v>
      </c>
      <c r="C42" s="241">
        <v>44</v>
      </c>
      <c r="D42" s="261">
        <v>51</v>
      </c>
      <c r="E42" s="169"/>
      <c r="F42" s="155">
        <f t="shared" si="24"/>
        <v>1</v>
      </c>
      <c r="G42" s="242">
        <v>796</v>
      </c>
      <c r="H42" s="261">
        <v>791</v>
      </c>
      <c r="I42" s="170"/>
      <c r="J42" s="155">
        <f t="shared" si="25"/>
        <v>1</v>
      </c>
      <c r="K42" s="243">
        <v>30</v>
      </c>
      <c r="L42" s="182">
        <v>30</v>
      </c>
      <c r="M42" s="155"/>
      <c r="N42" s="157">
        <f t="shared" si="26"/>
        <v>1</v>
      </c>
      <c r="O42" s="261">
        <v>468</v>
      </c>
      <c r="P42" s="261">
        <v>46</v>
      </c>
      <c r="Q42" s="157">
        <f t="shared" si="20"/>
        <v>0</v>
      </c>
      <c r="R42" s="261">
        <v>241</v>
      </c>
      <c r="S42" s="158">
        <f t="shared" si="21"/>
        <v>1</v>
      </c>
      <c r="T42" s="263">
        <v>930</v>
      </c>
      <c r="U42" s="261">
        <v>1153</v>
      </c>
      <c r="V42" s="159">
        <f t="shared" si="27"/>
        <v>1.239784946236559</v>
      </c>
      <c r="W42" s="152">
        <f t="shared" si="28"/>
        <v>2</v>
      </c>
      <c r="X42" s="155">
        <f t="shared" si="29"/>
        <v>6</v>
      </c>
      <c r="Y42" s="261">
        <v>33</v>
      </c>
      <c r="Z42" s="160">
        <f t="shared" si="30"/>
        <v>0</v>
      </c>
      <c r="AA42" s="261">
        <v>27</v>
      </c>
      <c r="AB42" s="160">
        <f t="shared" si="31"/>
        <v>0</v>
      </c>
      <c r="AC42" s="261">
        <v>12950</v>
      </c>
      <c r="AD42" s="161">
        <f t="shared" si="32"/>
        <v>1.259360108917631</v>
      </c>
      <c r="AE42" s="157">
        <f t="shared" si="33"/>
        <v>0</v>
      </c>
      <c r="AF42" s="261">
        <v>2709</v>
      </c>
      <c r="AG42" s="162"/>
      <c r="AH42" s="155">
        <f t="shared" si="22"/>
        <v>1</v>
      </c>
      <c r="AI42" s="182">
        <v>100</v>
      </c>
      <c r="AJ42" s="160">
        <f t="shared" si="34"/>
        <v>1</v>
      </c>
      <c r="AK42" s="163">
        <f t="shared" si="35"/>
        <v>2</v>
      </c>
      <c r="AL42" s="261">
        <v>4</v>
      </c>
      <c r="AM42" s="164">
        <f t="shared" si="36"/>
        <v>0.0050568900126422255</v>
      </c>
      <c r="AN42" s="160">
        <f t="shared" si="37"/>
        <v>0</v>
      </c>
      <c r="AO42" s="163">
        <f t="shared" si="38"/>
        <v>8</v>
      </c>
      <c r="AP42" s="165">
        <f t="shared" si="39"/>
        <v>0.4705882352941177</v>
      </c>
      <c r="AQ42" s="354" t="s">
        <v>125</v>
      </c>
      <c r="AR42" s="124"/>
    </row>
    <row r="43" spans="1:44" s="128" customFormat="1" ht="18" customHeight="1">
      <c r="A43" s="198">
        <f t="shared" si="23"/>
        <v>21</v>
      </c>
      <c r="B43" s="260" t="s">
        <v>108</v>
      </c>
      <c r="C43" s="241">
        <v>31</v>
      </c>
      <c r="D43" s="261">
        <v>43</v>
      </c>
      <c r="E43" s="174"/>
      <c r="F43" s="155">
        <f t="shared" si="24"/>
        <v>1</v>
      </c>
      <c r="G43" s="242">
        <v>698</v>
      </c>
      <c r="H43" s="261">
        <v>695</v>
      </c>
      <c r="I43" s="174"/>
      <c r="J43" s="155">
        <f t="shared" si="25"/>
        <v>1</v>
      </c>
      <c r="K43" s="243">
        <v>25</v>
      </c>
      <c r="L43" s="182">
        <v>25</v>
      </c>
      <c r="M43" s="174"/>
      <c r="N43" s="157">
        <f t="shared" si="26"/>
        <v>1</v>
      </c>
      <c r="O43" s="261">
        <v>1109</v>
      </c>
      <c r="P43" s="261">
        <v>94</v>
      </c>
      <c r="Q43" s="157">
        <f t="shared" si="20"/>
        <v>2</v>
      </c>
      <c r="R43" s="261">
        <v>131</v>
      </c>
      <c r="S43" s="158">
        <f t="shared" si="21"/>
        <v>0</v>
      </c>
      <c r="T43" s="263">
        <v>775</v>
      </c>
      <c r="U43" s="261">
        <v>844</v>
      </c>
      <c r="V43" s="159">
        <f t="shared" si="27"/>
        <v>1.0890322580645162</v>
      </c>
      <c r="W43" s="152">
        <f t="shared" si="28"/>
        <v>2</v>
      </c>
      <c r="X43" s="155">
        <f t="shared" si="29"/>
        <v>7</v>
      </c>
      <c r="Y43" s="261">
        <v>32</v>
      </c>
      <c r="Z43" s="160">
        <f t="shared" si="30"/>
        <v>0</v>
      </c>
      <c r="AA43" s="261">
        <v>30</v>
      </c>
      <c r="AB43" s="160">
        <f t="shared" si="31"/>
        <v>0</v>
      </c>
      <c r="AC43" s="261">
        <v>7083</v>
      </c>
      <c r="AD43" s="161">
        <f t="shared" si="32"/>
        <v>0.7839513004980632</v>
      </c>
      <c r="AE43" s="157">
        <f t="shared" si="33"/>
        <v>0</v>
      </c>
      <c r="AF43" s="261">
        <v>1239</v>
      </c>
      <c r="AG43" s="168"/>
      <c r="AH43" s="155">
        <f t="shared" si="22"/>
        <v>0</v>
      </c>
      <c r="AI43" s="182">
        <v>100</v>
      </c>
      <c r="AJ43" s="160">
        <f t="shared" si="34"/>
        <v>1</v>
      </c>
      <c r="AK43" s="163">
        <f t="shared" si="35"/>
        <v>1</v>
      </c>
      <c r="AL43" s="261">
        <v>83</v>
      </c>
      <c r="AM43" s="164">
        <f t="shared" si="36"/>
        <v>0.11942446043165468</v>
      </c>
      <c r="AN43" s="160">
        <f t="shared" si="37"/>
        <v>0</v>
      </c>
      <c r="AO43" s="163">
        <f t="shared" si="38"/>
        <v>8</v>
      </c>
      <c r="AP43" s="165">
        <f t="shared" si="39"/>
        <v>0.4705882352941177</v>
      </c>
      <c r="AQ43" s="354" t="s">
        <v>125</v>
      </c>
      <c r="AR43" s="124"/>
    </row>
    <row r="44" spans="1:51" s="128" customFormat="1" ht="18" customHeight="1">
      <c r="A44" s="198">
        <f t="shared" si="23"/>
        <v>22</v>
      </c>
      <c r="B44" s="260" t="s">
        <v>117</v>
      </c>
      <c r="C44" s="241">
        <v>30</v>
      </c>
      <c r="D44" s="261">
        <v>37</v>
      </c>
      <c r="E44" s="153"/>
      <c r="F44" s="155">
        <f t="shared" si="24"/>
        <v>1</v>
      </c>
      <c r="G44" s="285">
        <v>608</v>
      </c>
      <c r="H44" s="261">
        <v>618</v>
      </c>
      <c r="I44" s="153"/>
      <c r="J44" s="155">
        <f t="shared" si="25"/>
        <v>1</v>
      </c>
      <c r="K44" s="286">
        <v>27</v>
      </c>
      <c r="L44" s="182">
        <v>27</v>
      </c>
      <c r="M44" s="153"/>
      <c r="N44" s="157">
        <f t="shared" si="26"/>
        <v>1</v>
      </c>
      <c r="O44" s="261">
        <v>1136</v>
      </c>
      <c r="P44" s="261">
        <v>98</v>
      </c>
      <c r="Q44" s="157">
        <f t="shared" si="20"/>
        <v>2</v>
      </c>
      <c r="R44" s="261">
        <v>136</v>
      </c>
      <c r="S44" s="158">
        <f t="shared" si="21"/>
        <v>0</v>
      </c>
      <c r="T44" s="287">
        <v>837</v>
      </c>
      <c r="U44" s="261">
        <v>892</v>
      </c>
      <c r="V44" s="159">
        <f t="shared" si="27"/>
        <v>1.065710872162485</v>
      </c>
      <c r="W44" s="152">
        <f t="shared" si="28"/>
        <v>2</v>
      </c>
      <c r="X44" s="155">
        <f t="shared" si="29"/>
        <v>7</v>
      </c>
      <c r="Y44" s="261">
        <v>24</v>
      </c>
      <c r="Z44" s="160">
        <f t="shared" si="30"/>
        <v>0</v>
      </c>
      <c r="AA44" s="261">
        <v>9</v>
      </c>
      <c r="AB44" s="160">
        <f t="shared" si="31"/>
        <v>0</v>
      </c>
      <c r="AC44" s="261">
        <v>7050</v>
      </c>
      <c r="AD44" s="161">
        <f t="shared" si="32"/>
        <v>0.8775205377147125</v>
      </c>
      <c r="AE44" s="157">
        <f t="shared" si="33"/>
        <v>0</v>
      </c>
      <c r="AF44" s="261">
        <v>1350</v>
      </c>
      <c r="AG44" s="168"/>
      <c r="AH44" s="155">
        <f t="shared" si="22"/>
        <v>0</v>
      </c>
      <c r="AI44" s="182">
        <v>100</v>
      </c>
      <c r="AJ44" s="160">
        <f t="shared" si="34"/>
        <v>1</v>
      </c>
      <c r="AK44" s="163">
        <f t="shared" si="35"/>
        <v>1</v>
      </c>
      <c r="AL44" s="261">
        <v>136</v>
      </c>
      <c r="AM44" s="164">
        <f t="shared" si="36"/>
        <v>0.22006472491909385</v>
      </c>
      <c r="AN44" s="160">
        <f t="shared" si="37"/>
        <v>0</v>
      </c>
      <c r="AO44" s="163">
        <f t="shared" si="38"/>
        <v>8</v>
      </c>
      <c r="AP44" s="165">
        <f t="shared" si="39"/>
        <v>0.4705882352941177</v>
      </c>
      <c r="AQ44" s="354" t="s">
        <v>125</v>
      </c>
      <c r="AR44" s="124"/>
      <c r="AS44" s="125"/>
      <c r="AT44" s="125"/>
      <c r="AU44" s="125"/>
      <c r="AV44" s="125"/>
      <c r="AW44" s="125"/>
      <c r="AX44" s="125"/>
      <c r="AY44" s="125"/>
    </row>
    <row r="45" spans="1:44" s="128" customFormat="1" ht="18" customHeight="1">
      <c r="A45" s="198">
        <f t="shared" si="23"/>
        <v>23</v>
      </c>
      <c r="B45" s="260" t="s">
        <v>121</v>
      </c>
      <c r="C45" s="241">
        <v>41</v>
      </c>
      <c r="D45" s="261">
        <v>54</v>
      </c>
      <c r="E45" s="174"/>
      <c r="F45" s="155">
        <f t="shared" si="24"/>
        <v>1</v>
      </c>
      <c r="G45" s="244">
        <v>772</v>
      </c>
      <c r="H45" s="261">
        <v>765</v>
      </c>
      <c r="I45" s="174"/>
      <c r="J45" s="155">
        <f t="shared" si="25"/>
        <v>1</v>
      </c>
      <c r="K45" s="240">
        <v>30</v>
      </c>
      <c r="L45" s="182">
        <v>30</v>
      </c>
      <c r="M45" s="174"/>
      <c r="N45" s="157">
        <f t="shared" si="26"/>
        <v>1</v>
      </c>
      <c r="O45" s="261">
        <v>792</v>
      </c>
      <c r="P45" s="261">
        <v>64</v>
      </c>
      <c r="Q45" s="157">
        <f t="shared" si="20"/>
        <v>0</v>
      </c>
      <c r="R45" s="261">
        <v>109</v>
      </c>
      <c r="S45" s="158">
        <f t="shared" si="21"/>
        <v>0</v>
      </c>
      <c r="T45" s="263">
        <v>930</v>
      </c>
      <c r="U45" s="261">
        <v>1062</v>
      </c>
      <c r="V45" s="159">
        <f t="shared" si="27"/>
        <v>1.1419354838709677</v>
      </c>
      <c r="W45" s="152">
        <f t="shared" si="28"/>
        <v>2</v>
      </c>
      <c r="X45" s="155">
        <f t="shared" si="29"/>
        <v>5</v>
      </c>
      <c r="Y45" s="261">
        <v>14</v>
      </c>
      <c r="Z45" s="160">
        <f t="shared" si="30"/>
        <v>0</v>
      </c>
      <c r="AA45" s="261">
        <v>7</v>
      </c>
      <c r="AB45" s="160">
        <f t="shared" si="31"/>
        <v>0</v>
      </c>
      <c r="AC45" s="261">
        <v>14616</v>
      </c>
      <c r="AD45" s="161">
        <f t="shared" si="32"/>
        <v>1.469683257918552</v>
      </c>
      <c r="AE45" s="157">
        <f t="shared" si="33"/>
        <v>1</v>
      </c>
      <c r="AF45" s="261">
        <v>3528</v>
      </c>
      <c r="AG45" s="168"/>
      <c r="AH45" s="155">
        <f t="shared" si="22"/>
        <v>1</v>
      </c>
      <c r="AI45" s="182">
        <v>100</v>
      </c>
      <c r="AJ45" s="160">
        <f t="shared" si="34"/>
        <v>1</v>
      </c>
      <c r="AK45" s="163">
        <f t="shared" si="35"/>
        <v>3</v>
      </c>
      <c r="AL45" s="261">
        <v>238</v>
      </c>
      <c r="AM45" s="164">
        <f t="shared" si="36"/>
        <v>0.3111111111111111</v>
      </c>
      <c r="AN45" s="160">
        <f t="shared" si="37"/>
        <v>0</v>
      </c>
      <c r="AO45" s="163">
        <f t="shared" si="38"/>
        <v>8</v>
      </c>
      <c r="AP45" s="165">
        <f t="shared" si="39"/>
        <v>0.4705882352941177</v>
      </c>
      <c r="AQ45" s="354" t="s">
        <v>125</v>
      </c>
      <c r="AR45" s="124"/>
    </row>
    <row r="46" spans="1:51" s="127" customFormat="1" ht="15" customHeight="1">
      <c r="A46" s="198">
        <f t="shared" si="23"/>
        <v>24</v>
      </c>
      <c r="B46" s="260" t="s">
        <v>127</v>
      </c>
      <c r="C46" s="241">
        <v>36</v>
      </c>
      <c r="D46" s="261">
        <v>44</v>
      </c>
      <c r="E46" s="166"/>
      <c r="F46" s="155">
        <f t="shared" si="24"/>
        <v>1</v>
      </c>
      <c r="G46" s="246">
        <v>619</v>
      </c>
      <c r="H46" s="261">
        <v>616</v>
      </c>
      <c r="I46" s="167"/>
      <c r="J46" s="155">
        <f t="shared" si="25"/>
        <v>1</v>
      </c>
      <c r="K46" s="248">
        <v>27</v>
      </c>
      <c r="L46" s="182">
        <v>27</v>
      </c>
      <c r="M46" s="155"/>
      <c r="N46" s="157">
        <f t="shared" si="26"/>
        <v>1</v>
      </c>
      <c r="O46" s="261">
        <v>635</v>
      </c>
      <c r="P46" s="261">
        <v>62</v>
      </c>
      <c r="Q46" s="157">
        <f t="shared" si="20"/>
        <v>0</v>
      </c>
      <c r="R46" s="261">
        <v>258</v>
      </c>
      <c r="S46" s="158">
        <f t="shared" si="21"/>
        <v>1</v>
      </c>
      <c r="T46" s="263">
        <v>837</v>
      </c>
      <c r="U46" s="261">
        <v>971</v>
      </c>
      <c r="V46" s="159">
        <f t="shared" si="27"/>
        <v>1.1600955794504182</v>
      </c>
      <c r="W46" s="152">
        <f t="shared" si="28"/>
        <v>2</v>
      </c>
      <c r="X46" s="155">
        <f t="shared" si="29"/>
        <v>6</v>
      </c>
      <c r="Y46" s="261">
        <v>11</v>
      </c>
      <c r="Z46" s="160">
        <f t="shared" si="30"/>
        <v>0</v>
      </c>
      <c r="AA46" s="261">
        <v>1</v>
      </c>
      <c r="AB46" s="160">
        <f t="shared" si="31"/>
        <v>0</v>
      </c>
      <c r="AC46" s="261">
        <v>1811</v>
      </c>
      <c r="AD46" s="161">
        <f t="shared" si="32"/>
        <v>0.22614885114885117</v>
      </c>
      <c r="AE46" s="157">
        <f t="shared" si="33"/>
        <v>0</v>
      </c>
      <c r="AF46" s="261">
        <v>666</v>
      </c>
      <c r="AG46" s="168"/>
      <c r="AH46" s="155">
        <f t="shared" si="22"/>
        <v>0</v>
      </c>
      <c r="AI46" s="182">
        <v>100</v>
      </c>
      <c r="AJ46" s="160">
        <f t="shared" si="34"/>
        <v>1</v>
      </c>
      <c r="AK46" s="163">
        <f t="shared" si="35"/>
        <v>1</v>
      </c>
      <c r="AL46" s="261">
        <v>0</v>
      </c>
      <c r="AM46" s="164">
        <f t="shared" si="36"/>
        <v>0</v>
      </c>
      <c r="AN46" s="160">
        <f t="shared" si="37"/>
        <v>0</v>
      </c>
      <c r="AO46" s="163">
        <f t="shared" si="38"/>
        <v>7</v>
      </c>
      <c r="AP46" s="165">
        <f t="shared" si="39"/>
        <v>0.411764705882353</v>
      </c>
      <c r="AQ46" s="354" t="s">
        <v>125</v>
      </c>
      <c r="AR46" s="124"/>
      <c r="AS46" s="125"/>
      <c r="AT46" s="125"/>
      <c r="AU46" s="125"/>
      <c r="AV46" s="125"/>
      <c r="AW46" s="125"/>
      <c r="AX46" s="125"/>
      <c r="AY46" s="125"/>
    </row>
    <row r="47" spans="1:51" s="127" customFormat="1" ht="15" customHeight="1">
      <c r="A47" s="198">
        <f t="shared" si="23"/>
        <v>25</v>
      </c>
      <c r="B47" s="260" t="s">
        <v>106</v>
      </c>
      <c r="C47" s="241">
        <v>54</v>
      </c>
      <c r="D47" s="261">
        <v>76</v>
      </c>
      <c r="E47" s="272"/>
      <c r="F47" s="155">
        <f t="shared" si="24"/>
        <v>0</v>
      </c>
      <c r="G47" s="246">
        <v>1354</v>
      </c>
      <c r="H47" s="261">
        <v>1376</v>
      </c>
      <c r="I47" s="152"/>
      <c r="J47" s="155">
        <f t="shared" si="25"/>
        <v>1</v>
      </c>
      <c r="K47" s="248">
        <v>43</v>
      </c>
      <c r="L47" s="182">
        <v>43</v>
      </c>
      <c r="M47" s="152"/>
      <c r="N47" s="157">
        <f t="shared" si="26"/>
        <v>1</v>
      </c>
      <c r="O47" s="261">
        <v>2458</v>
      </c>
      <c r="P47" s="261">
        <v>100</v>
      </c>
      <c r="Q47" s="157">
        <f t="shared" si="20"/>
        <v>2</v>
      </c>
      <c r="R47" s="261">
        <v>143</v>
      </c>
      <c r="S47" s="158">
        <f t="shared" si="21"/>
        <v>0</v>
      </c>
      <c r="T47" s="263">
        <v>1333</v>
      </c>
      <c r="U47" s="261">
        <v>1020</v>
      </c>
      <c r="V47" s="159">
        <f t="shared" si="27"/>
        <v>0.7651912978244562</v>
      </c>
      <c r="W47" s="152">
        <f t="shared" si="28"/>
        <v>1</v>
      </c>
      <c r="X47" s="155">
        <f t="shared" si="29"/>
        <v>5</v>
      </c>
      <c r="Y47" s="261">
        <v>15</v>
      </c>
      <c r="Z47" s="160">
        <f t="shared" si="30"/>
        <v>0</v>
      </c>
      <c r="AA47" s="261">
        <v>8</v>
      </c>
      <c r="AB47" s="160">
        <f t="shared" si="31"/>
        <v>0</v>
      </c>
      <c r="AC47" s="261">
        <v>13263</v>
      </c>
      <c r="AD47" s="161">
        <f t="shared" si="32"/>
        <v>0.7414467799642218</v>
      </c>
      <c r="AE47" s="157">
        <f t="shared" si="33"/>
        <v>0</v>
      </c>
      <c r="AF47" s="261">
        <v>3231</v>
      </c>
      <c r="AG47" s="152"/>
      <c r="AH47" s="155">
        <f t="shared" si="22"/>
        <v>0</v>
      </c>
      <c r="AI47" s="182">
        <v>100</v>
      </c>
      <c r="AJ47" s="160">
        <f t="shared" si="34"/>
        <v>1</v>
      </c>
      <c r="AK47" s="163">
        <f t="shared" si="35"/>
        <v>1</v>
      </c>
      <c r="AL47" s="261">
        <v>164</v>
      </c>
      <c r="AM47" s="164">
        <f t="shared" si="36"/>
        <v>0.11918604651162791</v>
      </c>
      <c r="AN47" s="160">
        <f t="shared" si="37"/>
        <v>0</v>
      </c>
      <c r="AO47" s="163">
        <f t="shared" si="38"/>
        <v>6</v>
      </c>
      <c r="AP47" s="165">
        <f t="shared" si="39"/>
        <v>0.35294117647058826</v>
      </c>
      <c r="AQ47" s="354" t="s">
        <v>125</v>
      </c>
      <c r="AR47" s="124"/>
      <c r="AS47" s="125"/>
      <c r="AT47" s="125"/>
      <c r="AU47" s="125"/>
      <c r="AV47" s="125"/>
      <c r="AW47" s="125"/>
      <c r="AX47" s="125"/>
      <c r="AY47" s="125"/>
    </row>
    <row r="48" spans="1:44" s="128" customFormat="1" ht="14.25" customHeight="1" thickBot="1">
      <c r="A48" s="198">
        <f t="shared" si="23"/>
        <v>26</v>
      </c>
      <c r="B48" s="337" t="s">
        <v>136</v>
      </c>
      <c r="C48" s="355">
        <v>42</v>
      </c>
      <c r="D48" s="338">
        <v>54</v>
      </c>
      <c r="E48" s="238"/>
      <c r="F48" s="225">
        <f t="shared" si="24"/>
        <v>1</v>
      </c>
      <c r="G48" s="389">
        <v>857</v>
      </c>
      <c r="H48" s="338">
        <v>846</v>
      </c>
      <c r="I48" s="238"/>
      <c r="J48" s="225">
        <f t="shared" si="25"/>
        <v>1</v>
      </c>
      <c r="K48" s="395">
        <v>32</v>
      </c>
      <c r="L48" s="228">
        <v>32</v>
      </c>
      <c r="M48" s="238"/>
      <c r="N48" s="229">
        <f t="shared" si="26"/>
        <v>1</v>
      </c>
      <c r="O48" s="338">
        <v>489</v>
      </c>
      <c r="P48" s="338">
        <v>36</v>
      </c>
      <c r="Q48" s="229">
        <f t="shared" si="20"/>
        <v>0</v>
      </c>
      <c r="R48" s="338">
        <v>72</v>
      </c>
      <c r="S48" s="230">
        <f t="shared" si="21"/>
        <v>0</v>
      </c>
      <c r="T48" s="360">
        <v>992</v>
      </c>
      <c r="U48" s="338">
        <v>1200</v>
      </c>
      <c r="V48" s="231">
        <f t="shared" si="27"/>
        <v>1.2096774193548387</v>
      </c>
      <c r="W48" s="227">
        <f t="shared" si="28"/>
        <v>2</v>
      </c>
      <c r="X48" s="225">
        <f t="shared" si="29"/>
        <v>5</v>
      </c>
      <c r="Y48" s="338">
        <v>9</v>
      </c>
      <c r="Z48" s="232">
        <f t="shared" si="30"/>
        <v>0</v>
      </c>
      <c r="AA48" s="338">
        <v>13</v>
      </c>
      <c r="AB48" s="232">
        <f t="shared" si="31"/>
        <v>0</v>
      </c>
      <c r="AC48" s="338">
        <v>4777</v>
      </c>
      <c r="AD48" s="233">
        <f t="shared" si="32"/>
        <v>0.4343517003091471</v>
      </c>
      <c r="AE48" s="229">
        <f t="shared" si="33"/>
        <v>0</v>
      </c>
      <c r="AF48" s="338">
        <v>1422</v>
      </c>
      <c r="AG48" s="234"/>
      <c r="AH48" s="225">
        <f t="shared" si="22"/>
        <v>0</v>
      </c>
      <c r="AI48" s="228">
        <v>100</v>
      </c>
      <c r="AJ48" s="232">
        <f t="shared" si="34"/>
        <v>1</v>
      </c>
      <c r="AK48" s="235">
        <f t="shared" si="35"/>
        <v>1</v>
      </c>
      <c r="AL48" s="338">
        <v>91</v>
      </c>
      <c r="AM48" s="236">
        <f t="shared" si="36"/>
        <v>0.10756501182033097</v>
      </c>
      <c r="AN48" s="232">
        <f t="shared" si="37"/>
        <v>0</v>
      </c>
      <c r="AO48" s="235">
        <f t="shared" si="38"/>
        <v>6</v>
      </c>
      <c r="AP48" s="237">
        <f t="shared" si="39"/>
        <v>0.35294117647058826</v>
      </c>
      <c r="AQ48" s="362" t="s">
        <v>125</v>
      </c>
      <c r="AR48" s="124"/>
    </row>
    <row r="49" spans="1:51" s="127" customFormat="1" ht="15" customHeight="1">
      <c r="A49" s="197">
        <v>1</v>
      </c>
      <c r="B49" s="378" t="s">
        <v>72</v>
      </c>
      <c r="C49" s="379">
        <v>41</v>
      </c>
      <c r="D49" s="381">
        <v>59</v>
      </c>
      <c r="E49" s="382"/>
      <c r="F49" s="213">
        <f t="shared" si="24"/>
        <v>1</v>
      </c>
      <c r="G49" s="387">
        <v>844</v>
      </c>
      <c r="H49" s="381">
        <v>853</v>
      </c>
      <c r="I49" s="382"/>
      <c r="J49" s="213">
        <f t="shared" si="25"/>
        <v>1</v>
      </c>
      <c r="K49" s="393">
        <v>33</v>
      </c>
      <c r="L49" s="215">
        <v>33</v>
      </c>
      <c r="M49" s="382"/>
      <c r="N49" s="216">
        <f t="shared" si="26"/>
        <v>1</v>
      </c>
      <c r="O49" s="381">
        <v>1221</v>
      </c>
      <c r="P49" s="381">
        <v>91</v>
      </c>
      <c r="Q49" s="216">
        <f t="shared" si="20"/>
        <v>2</v>
      </c>
      <c r="R49" s="381">
        <v>178</v>
      </c>
      <c r="S49" s="217">
        <f t="shared" si="21"/>
        <v>1</v>
      </c>
      <c r="T49" s="399">
        <v>1023</v>
      </c>
      <c r="U49" s="381">
        <v>1132</v>
      </c>
      <c r="V49" s="218">
        <f t="shared" si="27"/>
        <v>1.1065493646138806</v>
      </c>
      <c r="W49" s="214">
        <f t="shared" si="28"/>
        <v>2</v>
      </c>
      <c r="X49" s="213">
        <f t="shared" si="29"/>
        <v>8</v>
      </c>
      <c r="Y49" s="381">
        <v>76</v>
      </c>
      <c r="Z49" s="219">
        <f t="shared" si="30"/>
        <v>1</v>
      </c>
      <c r="AA49" s="381">
        <v>67</v>
      </c>
      <c r="AB49" s="219">
        <f t="shared" si="31"/>
        <v>2</v>
      </c>
      <c r="AC49" s="381">
        <v>20929</v>
      </c>
      <c r="AD49" s="220">
        <f t="shared" si="32"/>
        <v>1.8873658580575343</v>
      </c>
      <c r="AE49" s="216">
        <f t="shared" si="33"/>
        <v>1</v>
      </c>
      <c r="AF49" s="381">
        <v>5260</v>
      </c>
      <c r="AG49" s="402"/>
      <c r="AH49" s="213">
        <f t="shared" si="22"/>
        <v>1</v>
      </c>
      <c r="AI49" s="215">
        <v>100</v>
      </c>
      <c r="AJ49" s="219">
        <f t="shared" si="34"/>
        <v>1</v>
      </c>
      <c r="AK49" s="221">
        <f t="shared" si="35"/>
        <v>6</v>
      </c>
      <c r="AL49" s="381">
        <v>1404</v>
      </c>
      <c r="AM49" s="222">
        <f t="shared" si="36"/>
        <v>1.6459554513481829</v>
      </c>
      <c r="AN49" s="219">
        <f t="shared" si="37"/>
        <v>2</v>
      </c>
      <c r="AO49" s="221">
        <f t="shared" si="38"/>
        <v>16</v>
      </c>
      <c r="AP49" s="223">
        <f t="shared" si="39"/>
        <v>0.9411764705882354</v>
      </c>
      <c r="AQ49" s="404" t="s">
        <v>42</v>
      </c>
      <c r="AR49" s="124"/>
      <c r="AS49" s="128"/>
      <c r="AT49" s="128"/>
      <c r="AU49" s="128"/>
      <c r="AV49" s="128"/>
      <c r="AW49" s="128"/>
      <c r="AX49" s="128"/>
      <c r="AY49" s="128"/>
    </row>
    <row r="50" spans="1:51" s="127" customFormat="1" ht="15" customHeight="1">
      <c r="A50" s="198">
        <f>A49+1</f>
        <v>2</v>
      </c>
      <c r="B50" s="239" t="s">
        <v>74</v>
      </c>
      <c r="C50" s="241">
        <v>53</v>
      </c>
      <c r="D50" s="180">
        <v>56</v>
      </c>
      <c r="E50" s="154"/>
      <c r="F50" s="155">
        <f t="shared" si="24"/>
        <v>1</v>
      </c>
      <c r="G50" s="242">
        <v>1077</v>
      </c>
      <c r="H50" s="180">
        <v>1085</v>
      </c>
      <c r="I50" s="154"/>
      <c r="J50" s="155">
        <f t="shared" si="25"/>
        <v>1</v>
      </c>
      <c r="K50" s="243">
        <v>38</v>
      </c>
      <c r="L50" s="182">
        <v>38</v>
      </c>
      <c r="M50" s="154"/>
      <c r="N50" s="157">
        <f t="shared" si="26"/>
        <v>1</v>
      </c>
      <c r="O50" s="180">
        <v>1154</v>
      </c>
      <c r="P50" s="180">
        <v>96</v>
      </c>
      <c r="Q50" s="157">
        <f t="shared" si="20"/>
        <v>2</v>
      </c>
      <c r="R50" s="180">
        <v>196</v>
      </c>
      <c r="S50" s="158">
        <f t="shared" si="21"/>
        <v>1</v>
      </c>
      <c r="T50" s="120">
        <v>1178</v>
      </c>
      <c r="U50" s="180">
        <v>1482</v>
      </c>
      <c r="V50" s="159">
        <f t="shared" si="27"/>
        <v>1.2580645161290323</v>
      </c>
      <c r="W50" s="152">
        <f t="shared" si="28"/>
        <v>2</v>
      </c>
      <c r="X50" s="155">
        <f t="shared" si="29"/>
        <v>8</v>
      </c>
      <c r="Y50" s="180">
        <v>63</v>
      </c>
      <c r="Z50" s="160">
        <f t="shared" si="30"/>
        <v>0</v>
      </c>
      <c r="AA50" s="180">
        <v>51</v>
      </c>
      <c r="AB50" s="160">
        <f t="shared" si="31"/>
        <v>2</v>
      </c>
      <c r="AC50" s="180">
        <v>24896</v>
      </c>
      <c r="AD50" s="161">
        <f t="shared" si="32"/>
        <v>1.7650478553704358</v>
      </c>
      <c r="AE50" s="157">
        <f t="shared" si="33"/>
        <v>1</v>
      </c>
      <c r="AF50" s="180">
        <v>6703</v>
      </c>
      <c r="AG50" s="162"/>
      <c r="AH50" s="155">
        <f t="shared" si="22"/>
        <v>1</v>
      </c>
      <c r="AI50" s="181">
        <v>100</v>
      </c>
      <c r="AJ50" s="160">
        <f t="shared" si="34"/>
        <v>1</v>
      </c>
      <c r="AK50" s="163">
        <f t="shared" si="35"/>
        <v>5</v>
      </c>
      <c r="AL50" s="180">
        <v>1940</v>
      </c>
      <c r="AM50" s="164">
        <f t="shared" si="36"/>
        <v>1.7880184331797235</v>
      </c>
      <c r="AN50" s="160">
        <f t="shared" si="37"/>
        <v>2</v>
      </c>
      <c r="AO50" s="163">
        <f t="shared" si="38"/>
        <v>15</v>
      </c>
      <c r="AP50" s="165">
        <f t="shared" si="39"/>
        <v>0.8823529411764706</v>
      </c>
      <c r="AQ50" s="334" t="s">
        <v>42</v>
      </c>
      <c r="AR50" s="124"/>
      <c r="AS50" s="132"/>
      <c r="AT50" s="132"/>
      <c r="AU50" s="132"/>
      <c r="AV50" s="132"/>
      <c r="AW50" s="132"/>
      <c r="AX50" s="132"/>
      <c r="AY50" s="132"/>
    </row>
    <row r="51" spans="1:51" s="127" customFormat="1" ht="15" customHeight="1">
      <c r="A51" s="198">
        <f aca="true" t="shared" si="40" ref="A51:A78">A50+1</f>
        <v>3</v>
      </c>
      <c r="B51" s="260" t="s">
        <v>62</v>
      </c>
      <c r="C51" s="241">
        <v>62</v>
      </c>
      <c r="D51" s="261">
        <v>74</v>
      </c>
      <c r="E51" s="174"/>
      <c r="F51" s="155">
        <f t="shared" si="24"/>
        <v>1</v>
      </c>
      <c r="G51" s="246">
        <v>1475</v>
      </c>
      <c r="H51" s="261">
        <v>1484</v>
      </c>
      <c r="I51" s="174"/>
      <c r="J51" s="155">
        <f t="shared" si="25"/>
        <v>1</v>
      </c>
      <c r="K51" s="248">
        <v>52</v>
      </c>
      <c r="L51" s="182">
        <v>52</v>
      </c>
      <c r="M51" s="174"/>
      <c r="N51" s="157">
        <f t="shared" si="26"/>
        <v>1</v>
      </c>
      <c r="O51" s="261">
        <v>1720</v>
      </c>
      <c r="P51" s="261">
        <v>86</v>
      </c>
      <c r="Q51" s="157">
        <f t="shared" si="20"/>
        <v>1</v>
      </c>
      <c r="R51" s="261">
        <v>335</v>
      </c>
      <c r="S51" s="158">
        <f t="shared" si="21"/>
        <v>1</v>
      </c>
      <c r="T51" s="263">
        <v>1612</v>
      </c>
      <c r="U51" s="261">
        <v>1942</v>
      </c>
      <c r="V51" s="159">
        <f t="shared" si="27"/>
        <v>1.2047146401985112</v>
      </c>
      <c r="W51" s="152">
        <f t="shared" si="28"/>
        <v>2</v>
      </c>
      <c r="X51" s="155">
        <f t="shared" si="29"/>
        <v>7</v>
      </c>
      <c r="Y51" s="261">
        <v>72</v>
      </c>
      <c r="Z51" s="160">
        <f t="shared" si="30"/>
        <v>1</v>
      </c>
      <c r="AA51" s="261">
        <v>56</v>
      </c>
      <c r="AB51" s="160">
        <f t="shared" si="31"/>
        <v>2</v>
      </c>
      <c r="AC51" s="261">
        <v>33065</v>
      </c>
      <c r="AD51" s="161">
        <f t="shared" si="32"/>
        <v>1.713922869583247</v>
      </c>
      <c r="AE51" s="157">
        <f t="shared" si="33"/>
        <v>1</v>
      </c>
      <c r="AF51" s="261">
        <v>10001</v>
      </c>
      <c r="AG51" s="168"/>
      <c r="AH51" s="155">
        <f t="shared" si="22"/>
        <v>1</v>
      </c>
      <c r="AI51" s="182">
        <v>100</v>
      </c>
      <c r="AJ51" s="160">
        <f t="shared" si="34"/>
        <v>1</v>
      </c>
      <c r="AK51" s="163">
        <f t="shared" si="35"/>
        <v>6</v>
      </c>
      <c r="AL51" s="261">
        <v>1801</v>
      </c>
      <c r="AM51" s="164">
        <f t="shared" si="36"/>
        <v>1.213611859838275</v>
      </c>
      <c r="AN51" s="160">
        <f t="shared" si="37"/>
        <v>2</v>
      </c>
      <c r="AO51" s="163">
        <f t="shared" si="38"/>
        <v>15</v>
      </c>
      <c r="AP51" s="165">
        <f t="shared" si="39"/>
        <v>0.8823529411764706</v>
      </c>
      <c r="AQ51" s="334" t="s">
        <v>42</v>
      </c>
      <c r="AR51" s="124"/>
      <c r="AS51" s="271"/>
      <c r="AT51" s="271"/>
      <c r="AU51" s="271"/>
      <c r="AV51" s="271"/>
      <c r="AW51" s="271"/>
      <c r="AX51" s="271"/>
      <c r="AY51" s="271"/>
    </row>
    <row r="52" spans="1:51" s="127" customFormat="1" ht="15" customHeight="1">
      <c r="A52" s="198">
        <f t="shared" si="40"/>
        <v>4</v>
      </c>
      <c r="B52" s="260" t="s">
        <v>75</v>
      </c>
      <c r="C52" s="241">
        <v>62</v>
      </c>
      <c r="D52" s="261">
        <v>81</v>
      </c>
      <c r="E52" s="166"/>
      <c r="F52" s="155">
        <f t="shared" si="24"/>
        <v>1</v>
      </c>
      <c r="G52" s="242">
        <v>1396</v>
      </c>
      <c r="H52" s="261">
        <v>1399</v>
      </c>
      <c r="I52" s="167"/>
      <c r="J52" s="155">
        <f t="shared" si="25"/>
        <v>1</v>
      </c>
      <c r="K52" s="243">
        <v>49</v>
      </c>
      <c r="L52" s="182">
        <v>49</v>
      </c>
      <c r="M52" s="155"/>
      <c r="N52" s="157">
        <f t="shared" si="26"/>
        <v>1</v>
      </c>
      <c r="O52" s="261">
        <v>1808</v>
      </c>
      <c r="P52" s="261">
        <v>90</v>
      </c>
      <c r="Q52" s="157">
        <f t="shared" si="20"/>
        <v>2</v>
      </c>
      <c r="R52" s="261">
        <v>196</v>
      </c>
      <c r="S52" s="158">
        <f t="shared" si="21"/>
        <v>1</v>
      </c>
      <c r="T52" s="263">
        <v>1519</v>
      </c>
      <c r="U52" s="261">
        <v>1857</v>
      </c>
      <c r="V52" s="159">
        <f t="shared" si="27"/>
        <v>1.2225148123765635</v>
      </c>
      <c r="W52" s="152">
        <f t="shared" si="28"/>
        <v>2</v>
      </c>
      <c r="X52" s="155">
        <f t="shared" si="29"/>
        <v>8</v>
      </c>
      <c r="Y52" s="261">
        <v>69</v>
      </c>
      <c r="Z52" s="160">
        <f t="shared" si="30"/>
        <v>0</v>
      </c>
      <c r="AA52" s="261">
        <v>65</v>
      </c>
      <c r="AB52" s="160">
        <f t="shared" si="31"/>
        <v>2</v>
      </c>
      <c r="AC52" s="261">
        <v>28110</v>
      </c>
      <c r="AD52" s="161">
        <f t="shared" si="32"/>
        <v>1.5456095012921316</v>
      </c>
      <c r="AE52" s="157">
        <f t="shared" si="33"/>
        <v>1</v>
      </c>
      <c r="AF52" s="261">
        <v>7456</v>
      </c>
      <c r="AG52" s="168"/>
      <c r="AH52" s="155">
        <f t="shared" si="22"/>
        <v>1</v>
      </c>
      <c r="AI52" s="182">
        <v>100</v>
      </c>
      <c r="AJ52" s="160">
        <f t="shared" si="34"/>
        <v>1</v>
      </c>
      <c r="AK52" s="163">
        <f t="shared" si="35"/>
        <v>5</v>
      </c>
      <c r="AL52" s="261">
        <v>738</v>
      </c>
      <c r="AM52" s="164">
        <f t="shared" si="36"/>
        <v>0.5275196568977841</v>
      </c>
      <c r="AN52" s="160">
        <f t="shared" si="37"/>
        <v>1</v>
      </c>
      <c r="AO52" s="163">
        <f t="shared" si="38"/>
        <v>14</v>
      </c>
      <c r="AP52" s="165">
        <f t="shared" si="39"/>
        <v>0.823529411764706</v>
      </c>
      <c r="AQ52" s="334" t="s">
        <v>42</v>
      </c>
      <c r="AR52" s="124"/>
      <c r="AS52" s="128"/>
      <c r="AT52" s="128"/>
      <c r="AU52" s="128"/>
      <c r="AV52" s="128"/>
      <c r="AW52" s="128"/>
      <c r="AX52" s="128"/>
      <c r="AY52" s="128"/>
    </row>
    <row r="53" spans="1:51" s="127" customFormat="1" ht="14.25" customHeight="1">
      <c r="A53" s="198">
        <f t="shared" si="40"/>
        <v>5</v>
      </c>
      <c r="B53" s="239" t="s">
        <v>69</v>
      </c>
      <c r="C53" s="241">
        <v>62</v>
      </c>
      <c r="D53" s="180">
        <v>75</v>
      </c>
      <c r="E53" s="169"/>
      <c r="F53" s="155">
        <f t="shared" si="24"/>
        <v>1</v>
      </c>
      <c r="G53" s="244">
        <v>1405</v>
      </c>
      <c r="H53" s="180">
        <v>1403</v>
      </c>
      <c r="I53" s="170"/>
      <c r="J53" s="155">
        <f t="shared" si="25"/>
        <v>1</v>
      </c>
      <c r="K53" s="240">
        <v>48</v>
      </c>
      <c r="L53" s="182">
        <v>48</v>
      </c>
      <c r="M53" s="155"/>
      <c r="N53" s="157">
        <f t="shared" si="26"/>
        <v>1</v>
      </c>
      <c r="O53" s="180">
        <v>1328</v>
      </c>
      <c r="P53" s="180">
        <v>91</v>
      </c>
      <c r="Q53" s="157">
        <f aca="true" t="shared" si="41" ref="Q53:Q75">IF(P53&gt;=90,2,IF(P53&gt;=70,1,0))</f>
        <v>2</v>
      </c>
      <c r="R53" s="180">
        <v>448</v>
      </c>
      <c r="S53" s="158">
        <f aca="true" t="shared" si="42" ref="S53:S84">IF(R53&gt;150,1,0)</f>
        <v>1</v>
      </c>
      <c r="T53" s="120">
        <v>1488</v>
      </c>
      <c r="U53" s="180">
        <v>1771</v>
      </c>
      <c r="V53" s="159">
        <f t="shared" si="27"/>
        <v>1.1901881720430108</v>
      </c>
      <c r="W53" s="152">
        <f t="shared" si="28"/>
        <v>2</v>
      </c>
      <c r="X53" s="155">
        <f t="shared" si="29"/>
        <v>8</v>
      </c>
      <c r="Y53" s="180">
        <v>46</v>
      </c>
      <c r="Z53" s="160">
        <f t="shared" si="30"/>
        <v>0</v>
      </c>
      <c r="AA53" s="180">
        <v>39</v>
      </c>
      <c r="AB53" s="160">
        <f t="shared" si="31"/>
        <v>0</v>
      </c>
      <c r="AC53" s="180">
        <v>26301</v>
      </c>
      <c r="AD53" s="161">
        <f t="shared" si="32"/>
        <v>1.442019847579363</v>
      </c>
      <c r="AE53" s="157">
        <f t="shared" si="33"/>
        <v>1</v>
      </c>
      <c r="AF53" s="180">
        <v>8683</v>
      </c>
      <c r="AG53" s="162"/>
      <c r="AH53" s="155">
        <f aca="true" t="shared" si="43" ref="AH53:AH84">IF(AF53&gt;H53*3,1,0)</f>
        <v>1</v>
      </c>
      <c r="AI53" s="181">
        <v>100</v>
      </c>
      <c r="AJ53" s="160">
        <f t="shared" si="34"/>
        <v>1</v>
      </c>
      <c r="AK53" s="163">
        <f t="shared" si="35"/>
        <v>3</v>
      </c>
      <c r="AL53" s="180">
        <v>1196</v>
      </c>
      <c r="AM53" s="164">
        <f t="shared" si="36"/>
        <v>0.8524590163934426</v>
      </c>
      <c r="AN53" s="160">
        <f t="shared" si="37"/>
        <v>2</v>
      </c>
      <c r="AO53" s="163">
        <f t="shared" si="38"/>
        <v>13</v>
      </c>
      <c r="AP53" s="165">
        <f t="shared" si="39"/>
        <v>0.7647058823529411</v>
      </c>
      <c r="AQ53" s="334" t="s">
        <v>42</v>
      </c>
      <c r="AR53" s="124"/>
      <c r="AS53" s="132"/>
      <c r="AT53" s="132"/>
      <c r="AU53" s="132"/>
      <c r="AV53" s="132"/>
      <c r="AW53" s="132"/>
      <c r="AX53" s="132"/>
      <c r="AY53" s="132"/>
    </row>
    <row r="54" spans="1:51" s="127" customFormat="1" ht="14.25" customHeight="1">
      <c r="A54" s="198">
        <f t="shared" si="40"/>
        <v>6</v>
      </c>
      <c r="B54" s="260" t="s">
        <v>138</v>
      </c>
      <c r="C54" s="241">
        <v>102</v>
      </c>
      <c r="D54" s="261">
        <v>133</v>
      </c>
      <c r="E54" s="169"/>
      <c r="F54" s="155">
        <f t="shared" si="24"/>
        <v>0</v>
      </c>
      <c r="G54" s="289">
        <v>2869</v>
      </c>
      <c r="H54" s="261">
        <v>2898</v>
      </c>
      <c r="I54" s="170"/>
      <c r="J54" s="155">
        <f t="shared" si="25"/>
        <v>1</v>
      </c>
      <c r="K54" s="290">
        <v>81</v>
      </c>
      <c r="L54" s="182">
        <v>81</v>
      </c>
      <c r="M54" s="155"/>
      <c r="N54" s="157">
        <f t="shared" si="26"/>
        <v>1</v>
      </c>
      <c r="O54" s="261">
        <v>4232</v>
      </c>
      <c r="P54" s="261">
        <v>91</v>
      </c>
      <c r="Q54" s="157">
        <f t="shared" si="41"/>
        <v>2</v>
      </c>
      <c r="R54" s="261">
        <v>316</v>
      </c>
      <c r="S54" s="158">
        <f t="shared" si="42"/>
        <v>1</v>
      </c>
      <c r="T54" s="291">
        <v>2511</v>
      </c>
      <c r="U54" s="261">
        <v>3014</v>
      </c>
      <c r="V54" s="159">
        <f t="shared" si="27"/>
        <v>1.2003185981680606</v>
      </c>
      <c r="W54" s="152">
        <f t="shared" si="28"/>
        <v>2</v>
      </c>
      <c r="X54" s="155">
        <f t="shared" si="29"/>
        <v>7</v>
      </c>
      <c r="Y54" s="261">
        <v>69</v>
      </c>
      <c r="Z54" s="160">
        <f t="shared" si="30"/>
        <v>0</v>
      </c>
      <c r="AA54" s="261">
        <v>52</v>
      </c>
      <c r="AB54" s="160">
        <f t="shared" si="31"/>
        <v>2</v>
      </c>
      <c r="AC54" s="261">
        <v>45779</v>
      </c>
      <c r="AD54" s="161">
        <f t="shared" si="32"/>
        <v>1.2151351064394542</v>
      </c>
      <c r="AE54" s="157">
        <f t="shared" si="33"/>
        <v>0</v>
      </c>
      <c r="AF54" s="261">
        <v>19344</v>
      </c>
      <c r="AG54" s="162"/>
      <c r="AH54" s="155">
        <f t="shared" si="43"/>
        <v>1</v>
      </c>
      <c r="AI54" s="182">
        <v>100</v>
      </c>
      <c r="AJ54" s="160">
        <f t="shared" si="34"/>
        <v>1</v>
      </c>
      <c r="AK54" s="163">
        <f t="shared" si="35"/>
        <v>4</v>
      </c>
      <c r="AL54" s="261">
        <v>2696</v>
      </c>
      <c r="AM54" s="164">
        <f t="shared" si="36"/>
        <v>0.9302967563837129</v>
      </c>
      <c r="AN54" s="160">
        <f t="shared" si="37"/>
        <v>2</v>
      </c>
      <c r="AO54" s="163">
        <f t="shared" si="38"/>
        <v>13</v>
      </c>
      <c r="AP54" s="165">
        <f t="shared" si="39"/>
        <v>0.7647058823529411</v>
      </c>
      <c r="AQ54" s="334" t="s">
        <v>42</v>
      </c>
      <c r="AR54" s="124"/>
      <c r="AS54" s="125"/>
      <c r="AT54" s="125"/>
      <c r="AU54" s="125"/>
      <c r="AV54" s="125"/>
      <c r="AW54" s="125"/>
      <c r="AX54" s="125"/>
      <c r="AY54" s="125"/>
    </row>
    <row r="55" spans="1:51" s="127" customFormat="1" ht="15" customHeight="1">
      <c r="A55" s="198">
        <f t="shared" si="40"/>
        <v>7</v>
      </c>
      <c r="B55" s="260" t="s">
        <v>67</v>
      </c>
      <c r="C55" s="241">
        <v>87</v>
      </c>
      <c r="D55" s="261">
        <v>94</v>
      </c>
      <c r="E55" s="169"/>
      <c r="F55" s="155">
        <f t="shared" si="24"/>
        <v>1</v>
      </c>
      <c r="G55" s="244">
        <v>1800</v>
      </c>
      <c r="H55" s="261">
        <v>1800</v>
      </c>
      <c r="I55" s="170"/>
      <c r="J55" s="155">
        <f t="shared" si="25"/>
        <v>1</v>
      </c>
      <c r="K55" s="240">
        <v>54</v>
      </c>
      <c r="L55" s="182">
        <v>54</v>
      </c>
      <c r="M55" s="155"/>
      <c r="N55" s="157">
        <f t="shared" si="26"/>
        <v>1</v>
      </c>
      <c r="O55" s="261">
        <v>1444</v>
      </c>
      <c r="P55" s="261">
        <v>85</v>
      </c>
      <c r="Q55" s="157">
        <f t="shared" si="41"/>
        <v>1</v>
      </c>
      <c r="R55" s="261">
        <v>301</v>
      </c>
      <c r="S55" s="158">
        <f t="shared" si="42"/>
        <v>1</v>
      </c>
      <c r="T55" s="273">
        <v>1674</v>
      </c>
      <c r="U55" s="261">
        <v>1912</v>
      </c>
      <c r="V55" s="159">
        <f t="shared" si="27"/>
        <v>1.1421744324970131</v>
      </c>
      <c r="W55" s="152">
        <f t="shared" si="28"/>
        <v>2</v>
      </c>
      <c r="X55" s="155">
        <f t="shared" si="29"/>
        <v>7</v>
      </c>
      <c r="Y55" s="261">
        <v>54</v>
      </c>
      <c r="Z55" s="160">
        <f t="shared" si="30"/>
        <v>0</v>
      </c>
      <c r="AA55" s="261">
        <v>34</v>
      </c>
      <c r="AB55" s="160">
        <f t="shared" si="31"/>
        <v>0</v>
      </c>
      <c r="AC55" s="261">
        <v>33163</v>
      </c>
      <c r="AD55" s="161">
        <f t="shared" si="32"/>
        <v>1.4172222222222222</v>
      </c>
      <c r="AE55" s="157">
        <f t="shared" si="33"/>
        <v>1</v>
      </c>
      <c r="AF55" s="261">
        <v>13652</v>
      </c>
      <c r="AG55" s="162"/>
      <c r="AH55" s="155">
        <f t="shared" si="43"/>
        <v>1</v>
      </c>
      <c r="AI55" s="182">
        <v>100</v>
      </c>
      <c r="AJ55" s="160">
        <f t="shared" si="34"/>
        <v>1</v>
      </c>
      <c r="AK55" s="163">
        <f t="shared" si="35"/>
        <v>3</v>
      </c>
      <c r="AL55" s="261">
        <v>1536</v>
      </c>
      <c r="AM55" s="164">
        <f t="shared" si="36"/>
        <v>0.8533333333333334</v>
      </c>
      <c r="AN55" s="160">
        <f t="shared" si="37"/>
        <v>2</v>
      </c>
      <c r="AO55" s="163">
        <f t="shared" si="38"/>
        <v>12</v>
      </c>
      <c r="AP55" s="165">
        <f t="shared" si="39"/>
        <v>0.7058823529411765</v>
      </c>
      <c r="AQ55" s="334" t="s">
        <v>42</v>
      </c>
      <c r="AR55" s="124"/>
      <c r="AS55" s="271"/>
      <c r="AT55" s="271"/>
      <c r="AU55" s="271"/>
      <c r="AV55" s="271"/>
      <c r="AW55" s="271"/>
      <c r="AX55" s="271"/>
      <c r="AY55" s="271"/>
    </row>
    <row r="56" spans="1:44" s="128" customFormat="1" ht="15" customHeight="1">
      <c r="A56" s="198">
        <f t="shared" si="40"/>
        <v>8</v>
      </c>
      <c r="B56" s="260" t="s">
        <v>73</v>
      </c>
      <c r="C56" s="241">
        <v>103</v>
      </c>
      <c r="D56" s="261">
        <v>130</v>
      </c>
      <c r="E56" s="166"/>
      <c r="F56" s="155">
        <f t="shared" si="24"/>
        <v>0</v>
      </c>
      <c r="G56" s="244">
        <v>2966</v>
      </c>
      <c r="H56" s="261">
        <v>2975</v>
      </c>
      <c r="I56" s="167"/>
      <c r="J56" s="155">
        <f t="shared" si="25"/>
        <v>1</v>
      </c>
      <c r="K56" s="240">
        <v>89</v>
      </c>
      <c r="L56" s="182">
        <v>89</v>
      </c>
      <c r="M56" s="155"/>
      <c r="N56" s="157">
        <f t="shared" si="26"/>
        <v>1</v>
      </c>
      <c r="O56" s="261">
        <v>2861</v>
      </c>
      <c r="P56" s="261">
        <v>90</v>
      </c>
      <c r="Q56" s="157">
        <f t="shared" si="41"/>
        <v>2</v>
      </c>
      <c r="R56" s="261">
        <v>606</v>
      </c>
      <c r="S56" s="158">
        <f t="shared" si="42"/>
        <v>1</v>
      </c>
      <c r="T56" s="273">
        <v>2759</v>
      </c>
      <c r="U56" s="261">
        <v>3085</v>
      </c>
      <c r="V56" s="159">
        <f t="shared" si="27"/>
        <v>1.118158753171439</v>
      </c>
      <c r="W56" s="152">
        <f t="shared" si="28"/>
        <v>2</v>
      </c>
      <c r="X56" s="155">
        <f t="shared" si="29"/>
        <v>7</v>
      </c>
      <c r="Y56" s="261">
        <v>29</v>
      </c>
      <c r="Z56" s="160">
        <f t="shared" si="30"/>
        <v>0</v>
      </c>
      <c r="AA56" s="261">
        <v>12</v>
      </c>
      <c r="AB56" s="160">
        <f t="shared" si="31"/>
        <v>0</v>
      </c>
      <c r="AC56" s="261">
        <v>56118</v>
      </c>
      <c r="AD56" s="161">
        <f t="shared" si="32"/>
        <v>1.4510148674854557</v>
      </c>
      <c r="AE56" s="157">
        <f t="shared" si="33"/>
        <v>1</v>
      </c>
      <c r="AF56" s="261">
        <v>17236</v>
      </c>
      <c r="AG56" s="168"/>
      <c r="AH56" s="155">
        <f t="shared" si="43"/>
        <v>1</v>
      </c>
      <c r="AI56" s="182">
        <v>100</v>
      </c>
      <c r="AJ56" s="160">
        <f t="shared" si="34"/>
        <v>1</v>
      </c>
      <c r="AK56" s="163">
        <f t="shared" si="35"/>
        <v>3</v>
      </c>
      <c r="AL56" s="261">
        <v>6907</v>
      </c>
      <c r="AM56" s="164">
        <f t="shared" si="36"/>
        <v>2.3216806722689074</v>
      </c>
      <c r="AN56" s="160">
        <f t="shared" si="37"/>
        <v>2</v>
      </c>
      <c r="AO56" s="163">
        <f t="shared" si="38"/>
        <v>12</v>
      </c>
      <c r="AP56" s="165">
        <f t="shared" si="39"/>
        <v>0.7058823529411765</v>
      </c>
      <c r="AQ56" s="334" t="s">
        <v>42</v>
      </c>
      <c r="AR56" s="124"/>
    </row>
    <row r="57" spans="1:51" s="128" customFormat="1" ht="15" customHeight="1">
      <c r="A57" s="198">
        <f t="shared" si="40"/>
        <v>9</v>
      </c>
      <c r="B57" s="260" t="s">
        <v>46</v>
      </c>
      <c r="C57" s="241">
        <v>93</v>
      </c>
      <c r="D57" s="261">
        <v>111</v>
      </c>
      <c r="E57" s="169"/>
      <c r="F57" s="155">
        <f t="shared" si="24"/>
        <v>1</v>
      </c>
      <c r="G57" s="265">
        <v>2693</v>
      </c>
      <c r="H57" s="261">
        <v>2700</v>
      </c>
      <c r="I57" s="170"/>
      <c r="J57" s="155">
        <f t="shared" si="25"/>
        <v>1</v>
      </c>
      <c r="K57" s="266">
        <v>79</v>
      </c>
      <c r="L57" s="182">
        <v>79</v>
      </c>
      <c r="M57" s="155"/>
      <c r="N57" s="157">
        <f t="shared" si="26"/>
        <v>1</v>
      </c>
      <c r="O57" s="261">
        <v>4915</v>
      </c>
      <c r="P57" s="261">
        <v>99</v>
      </c>
      <c r="Q57" s="157">
        <f t="shared" si="41"/>
        <v>2</v>
      </c>
      <c r="R57" s="261">
        <v>144</v>
      </c>
      <c r="S57" s="158">
        <f t="shared" si="42"/>
        <v>0</v>
      </c>
      <c r="T57" s="267">
        <v>2449</v>
      </c>
      <c r="U57" s="261">
        <v>2841</v>
      </c>
      <c r="V57" s="159">
        <f t="shared" si="27"/>
        <v>1.1600653327888935</v>
      </c>
      <c r="W57" s="152">
        <f t="shared" si="28"/>
        <v>2</v>
      </c>
      <c r="X57" s="155">
        <f t="shared" si="29"/>
        <v>7</v>
      </c>
      <c r="Y57" s="261">
        <v>15</v>
      </c>
      <c r="Z57" s="160">
        <f t="shared" si="30"/>
        <v>0</v>
      </c>
      <c r="AA57" s="261">
        <v>5</v>
      </c>
      <c r="AB57" s="160">
        <f t="shared" si="31"/>
        <v>0</v>
      </c>
      <c r="AC57" s="261">
        <v>37858</v>
      </c>
      <c r="AD57" s="161">
        <f t="shared" si="32"/>
        <v>1.0785754985754985</v>
      </c>
      <c r="AE57" s="157">
        <f t="shared" si="33"/>
        <v>0</v>
      </c>
      <c r="AF57" s="261">
        <v>9803</v>
      </c>
      <c r="AG57" s="162"/>
      <c r="AH57" s="155">
        <f t="shared" si="43"/>
        <v>1</v>
      </c>
      <c r="AI57" s="182">
        <v>100</v>
      </c>
      <c r="AJ57" s="160">
        <f t="shared" si="34"/>
        <v>1</v>
      </c>
      <c r="AK57" s="163">
        <f t="shared" si="35"/>
        <v>2</v>
      </c>
      <c r="AL57" s="261">
        <v>2993</v>
      </c>
      <c r="AM57" s="164">
        <f t="shared" si="36"/>
        <v>1.1085185185185185</v>
      </c>
      <c r="AN57" s="160">
        <f t="shared" si="37"/>
        <v>2</v>
      </c>
      <c r="AO57" s="163">
        <f t="shared" si="38"/>
        <v>11</v>
      </c>
      <c r="AP57" s="165">
        <f t="shared" si="39"/>
        <v>0.6470588235294117</v>
      </c>
      <c r="AQ57" s="334" t="s">
        <v>42</v>
      </c>
      <c r="AR57" s="124"/>
      <c r="AS57" s="132"/>
      <c r="AT57" s="132"/>
      <c r="AU57" s="132"/>
      <c r="AV57" s="132"/>
      <c r="AW57" s="132"/>
      <c r="AX57" s="132"/>
      <c r="AY57" s="132"/>
    </row>
    <row r="58" spans="1:51" s="277" customFormat="1" ht="15" customHeight="1">
      <c r="A58" s="198">
        <f t="shared" si="40"/>
        <v>10</v>
      </c>
      <c r="B58" s="260" t="s">
        <v>132</v>
      </c>
      <c r="C58" s="241">
        <v>13</v>
      </c>
      <c r="D58" s="261">
        <v>17</v>
      </c>
      <c r="E58" s="166"/>
      <c r="F58" s="155">
        <f t="shared" si="24"/>
        <v>1</v>
      </c>
      <c r="G58" s="249">
        <v>110</v>
      </c>
      <c r="H58" s="261">
        <v>106</v>
      </c>
      <c r="I58" s="167"/>
      <c r="J58" s="155">
        <f t="shared" si="25"/>
        <v>1</v>
      </c>
      <c r="K58" s="250">
        <v>10</v>
      </c>
      <c r="L58" s="182">
        <v>10</v>
      </c>
      <c r="M58" s="155"/>
      <c r="N58" s="157">
        <f t="shared" si="26"/>
        <v>1</v>
      </c>
      <c r="O58" s="261">
        <v>131</v>
      </c>
      <c r="P58" s="261">
        <v>97</v>
      </c>
      <c r="Q58" s="157">
        <f t="shared" si="41"/>
        <v>2</v>
      </c>
      <c r="R58" s="261">
        <v>126</v>
      </c>
      <c r="S58" s="158">
        <f t="shared" si="42"/>
        <v>0</v>
      </c>
      <c r="T58" s="263">
        <v>310</v>
      </c>
      <c r="U58" s="261">
        <v>319</v>
      </c>
      <c r="V58" s="159">
        <f t="shared" si="27"/>
        <v>1.0290322580645161</v>
      </c>
      <c r="W58" s="152">
        <f t="shared" si="28"/>
        <v>2</v>
      </c>
      <c r="X58" s="155">
        <f t="shared" si="29"/>
        <v>7</v>
      </c>
      <c r="Y58" s="261">
        <v>68</v>
      </c>
      <c r="Z58" s="160">
        <f t="shared" si="30"/>
        <v>0</v>
      </c>
      <c r="AA58" s="261">
        <v>37</v>
      </c>
      <c r="AB58" s="160">
        <f t="shared" si="31"/>
        <v>0</v>
      </c>
      <c r="AC58" s="261">
        <v>2220</v>
      </c>
      <c r="AD58" s="161">
        <f t="shared" si="32"/>
        <v>1.6110304789550072</v>
      </c>
      <c r="AE58" s="157">
        <f t="shared" si="33"/>
        <v>1</v>
      </c>
      <c r="AF58" s="261">
        <v>445</v>
      </c>
      <c r="AG58" s="168"/>
      <c r="AH58" s="155">
        <f t="shared" si="43"/>
        <v>1</v>
      </c>
      <c r="AI58" s="182">
        <v>100</v>
      </c>
      <c r="AJ58" s="160">
        <f t="shared" si="34"/>
        <v>1</v>
      </c>
      <c r="AK58" s="163">
        <f t="shared" si="35"/>
        <v>3</v>
      </c>
      <c r="AL58" s="261">
        <v>84</v>
      </c>
      <c r="AM58" s="164">
        <f t="shared" si="36"/>
        <v>0.7924528301886793</v>
      </c>
      <c r="AN58" s="160">
        <f t="shared" si="37"/>
        <v>1</v>
      </c>
      <c r="AO58" s="163">
        <f t="shared" si="38"/>
        <v>11</v>
      </c>
      <c r="AP58" s="165">
        <f t="shared" si="39"/>
        <v>0.6470588235294117</v>
      </c>
      <c r="AQ58" s="334" t="s">
        <v>42</v>
      </c>
      <c r="AR58" s="124"/>
      <c r="AS58" s="125"/>
      <c r="AT58" s="125"/>
      <c r="AU58" s="125"/>
      <c r="AV58" s="125"/>
      <c r="AW58" s="125"/>
      <c r="AX58" s="125"/>
      <c r="AY58" s="125"/>
    </row>
    <row r="59" spans="1:44" s="128" customFormat="1" ht="15" customHeight="1">
      <c r="A59" s="198">
        <f t="shared" si="40"/>
        <v>11</v>
      </c>
      <c r="B59" s="239" t="s">
        <v>65</v>
      </c>
      <c r="C59" s="111">
        <v>80</v>
      </c>
      <c r="D59" s="180">
        <v>100</v>
      </c>
      <c r="E59" s="138"/>
      <c r="F59" s="139">
        <f t="shared" si="24"/>
        <v>1</v>
      </c>
      <c r="G59" s="115">
        <v>1762</v>
      </c>
      <c r="H59" s="180">
        <v>1747</v>
      </c>
      <c r="I59" s="138"/>
      <c r="J59" s="139">
        <f t="shared" si="25"/>
        <v>1</v>
      </c>
      <c r="K59" s="112">
        <v>57</v>
      </c>
      <c r="L59" s="181">
        <v>57</v>
      </c>
      <c r="M59" s="138"/>
      <c r="N59" s="140">
        <f t="shared" si="26"/>
        <v>1</v>
      </c>
      <c r="O59" s="180">
        <v>3088</v>
      </c>
      <c r="P59" s="180">
        <v>94</v>
      </c>
      <c r="Q59" s="140">
        <f t="shared" si="41"/>
        <v>2</v>
      </c>
      <c r="R59" s="180">
        <v>226</v>
      </c>
      <c r="S59" s="141">
        <f t="shared" si="42"/>
        <v>1</v>
      </c>
      <c r="T59" s="120">
        <v>1767</v>
      </c>
      <c r="U59" s="180">
        <v>2256</v>
      </c>
      <c r="V59" s="142">
        <f t="shared" si="27"/>
        <v>1.2767402376910018</v>
      </c>
      <c r="W59" s="137">
        <f t="shared" si="28"/>
        <v>2</v>
      </c>
      <c r="X59" s="139">
        <f t="shared" si="29"/>
        <v>8</v>
      </c>
      <c r="Y59" s="180">
        <v>42</v>
      </c>
      <c r="Z59" s="143">
        <f t="shared" si="30"/>
        <v>0</v>
      </c>
      <c r="AA59" s="180">
        <v>29</v>
      </c>
      <c r="AB59" s="143">
        <f t="shared" si="31"/>
        <v>0</v>
      </c>
      <c r="AC59" s="180">
        <v>22889</v>
      </c>
      <c r="AD59" s="144">
        <f t="shared" si="32"/>
        <v>1.0078376117299988</v>
      </c>
      <c r="AE59" s="140">
        <f t="shared" si="33"/>
        <v>0</v>
      </c>
      <c r="AF59" s="180">
        <v>6914</v>
      </c>
      <c r="AG59" s="145"/>
      <c r="AH59" s="139">
        <f t="shared" si="43"/>
        <v>1</v>
      </c>
      <c r="AI59" s="181">
        <v>100</v>
      </c>
      <c r="AJ59" s="143">
        <f t="shared" si="34"/>
        <v>1</v>
      </c>
      <c r="AK59" s="146">
        <f t="shared" si="35"/>
        <v>2</v>
      </c>
      <c r="AL59" s="180">
        <v>448</v>
      </c>
      <c r="AM59" s="147">
        <f t="shared" si="36"/>
        <v>0.2564396107613051</v>
      </c>
      <c r="AN59" s="143">
        <f t="shared" si="37"/>
        <v>0</v>
      </c>
      <c r="AO59" s="148">
        <f t="shared" si="38"/>
        <v>10</v>
      </c>
      <c r="AP59" s="149">
        <f t="shared" si="39"/>
        <v>0.5882352941176471</v>
      </c>
      <c r="AQ59" s="407" t="s">
        <v>42</v>
      </c>
      <c r="AR59" s="278"/>
    </row>
    <row r="60" spans="1:51" s="128" customFormat="1" ht="17.25" customHeight="1">
      <c r="A60" s="198">
        <f t="shared" si="40"/>
        <v>12</v>
      </c>
      <c r="B60" s="260" t="s">
        <v>130</v>
      </c>
      <c r="C60" s="241">
        <v>20</v>
      </c>
      <c r="D60" s="261">
        <v>21</v>
      </c>
      <c r="E60" s="292"/>
      <c r="F60" s="155">
        <f t="shared" si="24"/>
        <v>1</v>
      </c>
      <c r="G60" s="244">
        <v>446</v>
      </c>
      <c r="H60" s="261">
        <v>447</v>
      </c>
      <c r="I60" s="292"/>
      <c r="J60" s="155">
        <f t="shared" si="25"/>
        <v>1</v>
      </c>
      <c r="K60" s="240">
        <v>16</v>
      </c>
      <c r="L60" s="182">
        <v>16</v>
      </c>
      <c r="M60" s="292"/>
      <c r="N60" s="157">
        <f t="shared" si="26"/>
        <v>1</v>
      </c>
      <c r="O60" s="261">
        <v>435</v>
      </c>
      <c r="P60" s="261">
        <v>100</v>
      </c>
      <c r="Q60" s="157">
        <f t="shared" si="41"/>
        <v>2</v>
      </c>
      <c r="R60" s="261">
        <v>185</v>
      </c>
      <c r="S60" s="158">
        <f t="shared" si="42"/>
        <v>1</v>
      </c>
      <c r="T60" s="263">
        <v>496</v>
      </c>
      <c r="U60" s="261">
        <v>421</v>
      </c>
      <c r="V60" s="159">
        <f t="shared" si="27"/>
        <v>0.8487903225806451</v>
      </c>
      <c r="W60" s="152">
        <f t="shared" si="28"/>
        <v>1</v>
      </c>
      <c r="X60" s="155">
        <f t="shared" si="29"/>
        <v>7</v>
      </c>
      <c r="Y60" s="261">
        <v>73</v>
      </c>
      <c r="Z60" s="160">
        <f t="shared" si="30"/>
        <v>1</v>
      </c>
      <c r="AA60" s="261">
        <v>22</v>
      </c>
      <c r="AB60" s="160">
        <f t="shared" si="31"/>
        <v>0</v>
      </c>
      <c r="AC60" s="261">
        <v>7853</v>
      </c>
      <c r="AD60" s="161">
        <f t="shared" si="32"/>
        <v>1.351402512476338</v>
      </c>
      <c r="AE60" s="157">
        <f t="shared" si="33"/>
        <v>0</v>
      </c>
      <c r="AF60" s="261">
        <v>1976</v>
      </c>
      <c r="AG60" s="292"/>
      <c r="AH60" s="155">
        <f t="shared" si="43"/>
        <v>1</v>
      </c>
      <c r="AI60" s="182">
        <v>100</v>
      </c>
      <c r="AJ60" s="160">
        <f t="shared" si="34"/>
        <v>1</v>
      </c>
      <c r="AK60" s="163">
        <f t="shared" si="35"/>
        <v>3</v>
      </c>
      <c r="AL60" s="261">
        <v>126</v>
      </c>
      <c r="AM60" s="164">
        <f t="shared" si="36"/>
        <v>0.28187919463087246</v>
      </c>
      <c r="AN60" s="160">
        <f t="shared" si="37"/>
        <v>0</v>
      </c>
      <c r="AO60" s="163">
        <f t="shared" si="38"/>
        <v>10</v>
      </c>
      <c r="AP60" s="165">
        <f t="shared" si="39"/>
        <v>0.5882352941176471</v>
      </c>
      <c r="AQ60" s="334" t="s">
        <v>42</v>
      </c>
      <c r="AR60" s="278"/>
      <c r="AS60" s="127"/>
      <c r="AT60" s="127"/>
      <c r="AU60" s="127"/>
      <c r="AV60" s="127"/>
      <c r="AW60" s="127"/>
      <c r="AX60" s="127"/>
      <c r="AY60" s="127"/>
    </row>
    <row r="61" spans="1:51" s="128" customFormat="1" ht="15" customHeight="1">
      <c r="A61" s="198">
        <f t="shared" si="40"/>
        <v>13</v>
      </c>
      <c r="B61" s="260" t="s">
        <v>78</v>
      </c>
      <c r="C61" s="241">
        <v>64</v>
      </c>
      <c r="D61" s="261">
        <v>79</v>
      </c>
      <c r="E61" s="169"/>
      <c r="F61" s="155">
        <f t="shared" si="24"/>
        <v>1</v>
      </c>
      <c r="G61" s="265">
        <v>1485</v>
      </c>
      <c r="H61" s="261">
        <v>1515</v>
      </c>
      <c r="I61" s="170"/>
      <c r="J61" s="155">
        <f t="shared" si="25"/>
        <v>1</v>
      </c>
      <c r="K61" s="266">
        <v>52</v>
      </c>
      <c r="L61" s="182">
        <v>52</v>
      </c>
      <c r="M61" s="155"/>
      <c r="N61" s="157">
        <f t="shared" si="26"/>
        <v>1</v>
      </c>
      <c r="O61" s="261">
        <v>1723</v>
      </c>
      <c r="P61" s="261">
        <v>68</v>
      </c>
      <c r="Q61" s="157">
        <f t="shared" si="41"/>
        <v>0</v>
      </c>
      <c r="R61" s="261">
        <v>124</v>
      </c>
      <c r="S61" s="158">
        <f t="shared" si="42"/>
        <v>0</v>
      </c>
      <c r="T61" s="268">
        <v>1612</v>
      </c>
      <c r="U61" s="261">
        <v>2046</v>
      </c>
      <c r="V61" s="159">
        <f t="shared" si="27"/>
        <v>1.2692307692307692</v>
      </c>
      <c r="W61" s="152">
        <f t="shared" si="28"/>
        <v>2</v>
      </c>
      <c r="X61" s="155">
        <f t="shared" si="29"/>
        <v>5</v>
      </c>
      <c r="Y61" s="261">
        <v>38</v>
      </c>
      <c r="Z61" s="160">
        <f t="shared" si="30"/>
        <v>0</v>
      </c>
      <c r="AA61" s="261">
        <v>42</v>
      </c>
      <c r="AB61" s="160">
        <f t="shared" si="31"/>
        <v>1</v>
      </c>
      <c r="AC61" s="261">
        <v>34881</v>
      </c>
      <c r="AD61" s="161">
        <f t="shared" si="32"/>
        <v>1.771058644325971</v>
      </c>
      <c r="AE61" s="157">
        <f t="shared" si="33"/>
        <v>1</v>
      </c>
      <c r="AF61" s="261">
        <v>11322</v>
      </c>
      <c r="AG61" s="162"/>
      <c r="AH61" s="155">
        <f t="shared" si="43"/>
        <v>1</v>
      </c>
      <c r="AI61" s="182">
        <v>100</v>
      </c>
      <c r="AJ61" s="160">
        <f t="shared" si="34"/>
        <v>1</v>
      </c>
      <c r="AK61" s="163">
        <f t="shared" si="35"/>
        <v>4</v>
      </c>
      <c r="AL61" s="261">
        <v>806</v>
      </c>
      <c r="AM61" s="164">
        <f t="shared" si="36"/>
        <v>0.532013201320132</v>
      </c>
      <c r="AN61" s="160">
        <f t="shared" si="37"/>
        <v>1</v>
      </c>
      <c r="AO61" s="163">
        <f t="shared" si="38"/>
        <v>10</v>
      </c>
      <c r="AP61" s="165">
        <f t="shared" si="39"/>
        <v>0.5882352941176471</v>
      </c>
      <c r="AQ61" s="334" t="s">
        <v>42</v>
      </c>
      <c r="AR61" s="278"/>
      <c r="AS61" s="132"/>
      <c r="AT61" s="132"/>
      <c r="AU61" s="132"/>
      <c r="AV61" s="132"/>
      <c r="AW61" s="132"/>
      <c r="AX61" s="132"/>
      <c r="AY61" s="132"/>
    </row>
    <row r="62" spans="1:51" s="128" customFormat="1" ht="15" customHeight="1">
      <c r="A62" s="198">
        <f t="shared" si="40"/>
        <v>14</v>
      </c>
      <c r="B62" s="260" t="s">
        <v>133</v>
      </c>
      <c r="C62" s="241">
        <v>55</v>
      </c>
      <c r="D62" s="261">
        <v>70</v>
      </c>
      <c r="E62" s="169"/>
      <c r="F62" s="155">
        <f t="shared" si="24"/>
        <v>1</v>
      </c>
      <c r="G62" s="244">
        <v>1459</v>
      </c>
      <c r="H62" s="261">
        <v>1450</v>
      </c>
      <c r="I62" s="170"/>
      <c r="J62" s="155">
        <f t="shared" si="25"/>
        <v>1</v>
      </c>
      <c r="K62" s="240">
        <v>44</v>
      </c>
      <c r="L62" s="182">
        <v>44</v>
      </c>
      <c r="M62" s="155"/>
      <c r="N62" s="157">
        <f t="shared" si="26"/>
        <v>1</v>
      </c>
      <c r="O62" s="261">
        <v>1286</v>
      </c>
      <c r="P62" s="261">
        <v>85</v>
      </c>
      <c r="Q62" s="157">
        <f t="shared" si="41"/>
        <v>1</v>
      </c>
      <c r="R62" s="261">
        <v>215</v>
      </c>
      <c r="S62" s="158">
        <f t="shared" si="42"/>
        <v>1</v>
      </c>
      <c r="T62" s="280">
        <v>1364</v>
      </c>
      <c r="U62" s="261">
        <v>1588</v>
      </c>
      <c r="V62" s="159">
        <f t="shared" si="27"/>
        <v>1.1642228739002933</v>
      </c>
      <c r="W62" s="152">
        <f t="shared" si="28"/>
        <v>2</v>
      </c>
      <c r="X62" s="155">
        <f t="shared" si="29"/>
        <v>7</v>
      </c>
      <c r="Y62" s="261">
        <v>48</v>
      </c>
      <c r="Z62" s="160">
        <f t="shared" si="30"/>
        <v>0</v>
      </c>
      <c r="AA62" s="261">
        <v>22</v>
      </c>
      <c r="AB62" s="160">
        <f t="shared" si="31"/>
        <v>0</v>
      </c>
      <c r="AC62" s="261">
        <v>24209</v>
      </c>
      <c r="AD62" s="161">
        <f t="shared" si="32"/>
        <v>1.2842970822281168</v>
      </c>
      <c r="AE62" s="157">
        <f t="shared" si="33"/>
        <v>0</v>
      </c>
      <c r="AF62" s="261">
        <v>10249</v>
      </c>
      <c r="AG62" s="162"/>
      <c r="AH62" s="155">
        <f t="shared" si="43"/>
        <v>1</v>
      </c>
      <c r="AI62" s="182">
        <v>100</v>
      </c>
      <c r="AJ62" s="160">
        <f t="shared" si="34"/>
        <v>1</v>
      </c>
      <c r="AK62" s="163">
        <f t="shared" si="35"/>
        <v>2</v>
      </c>
      <c r="AL62" s="261">
        <v>1213</v>
      </c>
      <c r="AM62" s="164">
        <f t="shared" si="36"/>
        <v>0.836551724137931</v>
      </c>
      <c r="AN62" s="160">
        <f t="shared" si="37"/>
        <v>1</v>
      </c>
      <c r="AO62" s="163">
        <f t="shared" si="38"/>
        <v>10</v>
      </c>
      <c r="AP62" s="165">
        <f t="shared" si="39"/>
        <v>0.5882352941176471</v>
      </c>
      <c r="AQ62" s="334" t="s">
        <v>42</v>
      </c>
      <c r="AR62" s="278"/>
      <c r="AS62" s="132"/>
      <c r="AT62" s="132"/>
      <c r="AU62" s="132"/>
      <c r="AV62" s="132"/>
      <c r="AW62" s="132"/>
      <c r="AX62" s="132"/>
      <c r="AY62" s="132"/>
    </row>
    <row r="63" spans="1:51" s="128" customFormat="1" ht="15" customHeight="1">
      <c r="A63" s="198">
        <f t="shared" si="40"/>
        <v>15</v>
      </c>
      <c r="B63" s="260" t="s">
        <v>71</v>
      </c>
      <c r="C63" s="241">
        <v>86</v>
      </c>
      <c r="D63" s="261">
        <v>105</v>
      </c>
      <c r="E63" s="166"/>
      <c r="F63" s="155">
        <f t="shared" si="24"/>
        <v>1</v>
      </c>
      <c r="G63" s="244">
        <v>2011</v>
      </c>
      <c r="H63" s="261">
        <v>2008</v>
      </c>
      <c r="I63" s="167"/>
      <c r="J63" s="155">
        <f t="shared" si="25"/>
        <v>1</v>
      </c>
      <c r="K63" s="240">
        <v>72</v>
      </c>
      <c r="L63" s="182">
        <v>72</v>
      </c>
      <c r="M63" s="155"/>
      <c r="N63" s="157">
        <f t="shared" si="26"/>
        <v>1</v>
      </c>
      <c r="O63" s="261">
        <v>1932</v>
      </c>
      <c r="P63" s="261">
        <v>75</v>
      </c>
      <c r="Q63" s="157">
        <f t="shared" si="41"/>
        <v>1</v>
      </c>
      <c r="R63" s="261">
        <v>249</v>
      </c>
      <c r="S63" s="158">
        <f t="shared" si="42"/>
        <v>1</v>
      </c>
      <c r="T63" s="263">
        <v>2232</v>
      </c>
      <c r="U63" s="261">
        <v>2530</v>
      </c>
      <c r="V63" s="159">
        <f t="shared" si="27"/>
        <v>1.1335125448028673</v>
      </c>
      <c r="W63" s="152">
        <f t="shared" si="28"/>
        <v>2</v>
      </c>
      <c r="X63" s="155">
        <f t="shared" si="29"/>
        <v>7</v>
      </c>
      <c r="Y63" s="261">
        <v>43</v>
      </c>
      <c r="Z63" s="160">
        <f t="shared" si="30"/>
        <v>0</v>
      </c>
      <c r="AA63" s="261">
        <v>27</v>
      </c>
      <c r="AB63" s="160">
        <f t="shared" si="31"/>
        <v>0</v>
      </c>
      <c r="AC63" s="261">
        <v>30526</v>
      </c>
      <c r="AD63" s="161">
        <f t="shared" si="32"/>
        <v>1.1693993257738278</v>
      </c>
      <c r="AE63" s="157">
        <f t="shared" si="33"/>
        <v>0</v>
      </c>
      <c r="AF63" s="261">
        <v>9528</v>
      </c>
      <c r="AG63" s="168"/>
      <c r="AH63" s="155">
        <f t="shared" si="43"/>
        <v>1</v>
      </c>
      <c r="AI63" s="182">
        <v>100</v>
      </c>
      <c r="AJ63" s="160">
        <f t="shared" si="34"/>
        <v>1</v>
      </c>
      <c r="AK63" s="163">
        <f t="shared" si="35"/>
        <v>2</v>
      </c>
      <c r="AL63" s="261">
        <v>846</v>
      </c>
      <c r="AM63" s="164">
        <f t="shared" si="36"/>
        <v>0.4213147410358566</v>
      </c>
      <c r="AN63" s="160">
        <f t="shared" si="37"/>
        <v>0</v>
      </c>
      <c r="AO63" s="163">
        <f t="shared" si="38"/>
        <v>9</v>
      </c>
      <c r="AP63" s="165">
        <f t="shared" si="39"/>
        <v>0.5294117647058824</v>
      </c>
      <c r="AQ63" s="334" t="s">
        <v>42</v>
      </c>
      <c r="AR63" s="278"/>
      <c r="AS63" s="125"/>
      <c r="AT63" s="125"/>
      <c r="AU63" s="125"/>
      <c r="AV63" s="125"/>
      <c r="AW63" s="125"/>
      <c r="AX63" s="125"/>
      <c r="AY63" s="125"/>
    </row>
    <row r="64" spans="1:51" s="128" customFormat="1" ht="15" customHeight="1">
      <c r="A64" s="198">
        <f t="shared" si="40"/>
        <v>16</v>
      </c>
      <c r="B64" s="260" t="s">
        <v>70</v>
      </c>
      <c r="C64" s="241">
        <v>69</v>
      </c>
      <c r="D64" s="261">
        <v>80</v>
      </c>
      <c r="E64" s="169"/>
      <c r="F64" s="155">
        <f t="shared" si="24"/>
        <v>1</v>
      </c>
      <c r="G64" s="246">
        <v>2171</v>
      </c>
      <c r="H64" s="261">
        <v>2167</v>
      </c>
      <c r="I64" s="170"/>
      <c r="J64" s="155">
        <f t="shared" si="25"/>
        <v>1</v>
      </c>
      <c r="K64" s="248">
        <v>63</v>
      </c>
      <c r="L64" s="182">
        <v>63</v>
      </c>
      <c r="M64" s="155"/>
      <c r="N64" s="157">
        <f t="shared" si="26"/>
        <v>1</v>
      </c>
      <c r="O64" s="261">
        <v>3990</v>
      </c>
      <c r="P64" s="261">
        <v>100</v>
      </c>
      <c r="Q64" s="157">
        <f t="shared" si="41"/>
        <v>2</v>
      </c>
      <c r="R64" s="261">
        <v>154</v>
      </c>
      <c r="S64" s="158">
        <f t="shared" si="42"/>
        <v>1</v>
      </c>
      <c r="T64" s="263">
        <v>1953</v>
      </c>
      <c r="U64" s="261">
        <v>2275</v>
      </c>
      <c r="V64" s="159">
        <f t="shared" si="27"/>
        <v>1.1648745519713262</v>
      </c>
      <c r="W64" s="152">
        <f t="shared" si="28"/>
        <v>2</v>
      </c>
      <c r="X64" s="155">
        <f t="shared" si="29"/>
        <v>8</v>
      </c>
      <c r="Y64" s="261">
        <v>24</v>
      </c>
      <c r="Z64" s="160">
        <f t="shared" si="30"/>
        <v>0</v>
      </c>
      <c r="AA64" s="261">
        <v>10</v>
      </c>
      <c r="AB64" s="160">
        <f t="shared" si="31"/>
        <v>0</v>
      </c>
      <c r="AC64" s="261">
        <v>21450</v>
      </c>
      <c r="AD64" s="161">
        <f t="shared" si="32"/>
        <v>0.7614213197969543</v>
      </c>
      <c r="AE64" s="157">
        <f t="shared" si="33"/>
        <v>0</v>
      </c>
      <c r="AF64" s="261">
        <v>6098</v>
      </c>
      <c r="AG64" s="162"/>
      <c r="AH64" s="155">
        <f t="shared" si="43"/>
        <v>0</v>
      </c>
      <c r="AI64" s="182">
        <v>100</v>
      </c>
      <c r="AJ64" s="160">
        <f t="shared" si="34"/>
        <v>1</v>
      </c>
      <c r="AK64" s="163">
        <f t="shared" si="35"/>
        <v>1</v>
      </c>
      <c r="AL64" s="261">
        <v>322</v>
      </c>
      <c r="AM64" s="164">
        <f t="shared" si="36"/>
        <v>0.148592524227042</v>
      </c>
      <c r="AN64" s="160">
        <f t="shared" si="37"/>
        <v>0</v>
      </c>
      <c r="AO64" s="163">
        <f t="shared" si="38"/>
        <v>9</v>
      </c>
      <c r="AP64" s="165">
        <f t="shared" si="39"/>
        <v>0.5294117647058824</v>
      </c>
      <c r="AQ64" s="334" t="s">
        <v>42</v>
      </c>
      <c r="AR64" s="278"/>
      <c r="AS64" s="125"/>
      <c r="AT64" s="125"/>
      <c r="AU64" s="125"/>
      <c r="AV64" s="125"/>
      <c r="AW64" s="125"/>
      <c r="AX64" s="125"/>
      <c r="AY64" s="125"/>
    </row>
    <row r="65" spans="1:51" s="281" customFormat="1" ht="14.25" customHeight="1">
      <c r="A65" s="198">
        <f t="shared" si="40"/>
        <v>17</v>
      </c>
      <c r="B65" s="260" t="s">
        <v>45</v>
      </c>
      <c r="C65" s="241">
        <v>20</v>
      </c>
      <c r="D65" s="261">
        <v>23</v>
      </c>
      <c r="E65" s="282"/>
      <c r="F65" s="155">
        <f t="shared" si="24"/>
        <v>1</v>
      </c>
      <c r="G65" s="244">
        <v>358</v>
      </c>
      <c r="H65" s="261">
        <v>368</v>
      </c>
      <c r="I65" s="167"/>
      <c r="J65" s="155">
        <f t="shared" si="25"/>
        <v>1</v>
      </c>
      <c r="K65" s="240">
        <v>15</v>
      </c>
      <c r="L65" s="182">
        <v>15</v>
      </c>
      <c r="M65" s="155"/>
      <c r="N65" s="157">
        <f t="shared" si="26"/>
        <v>1</v>
      </c>
      <c r="O65" s="261">
        <v>563</v>
      </c>
      <c r="P65" s="261">
        <v>83</v>
      </c>
      <c r="Q65" s="157">
        <f t="shared" si="41"/>
        <v>1</v>
      </c>
      <c r="R65" s="261">
        <v>160</v>
      </c>
      <c r="S65" s="158">
        <f t="shared" si="42"/>
        <v>1</v>
      </c>
      <c r="T65" s="263">
        <v>465</v>
      </c>
      <c r="U65" s="261">
        <v>526</v>
      </c>
      <c r="V65" s="159">
        <f t="shared" si="27"/>
        <v>1.1311827956989247</v>
      </c>
      <c r="W65" s="152">
        <f t="shared" si="28"/>
        <v>2</v>
      </c>
      <c r="X65" s="155">
        <f t="shared" si="29"/>
        <v>7</v>
      </c>
      <c r="Y65" s="261">
        <v>51</v>
      </c>
      <c r="Z65" s="160">
        <f t="shared" si="30"/>
        <v>0</v>
      </c>
      <c r="AA65" s="261">
        <v>38</v>
      </c>
      <c r="AB65" s="160">
        <f t="shared" si="31"/>
        <v>0</v>
      </c>
      <c r="AC65" s="261">
        <v>5059</v>
      </c>
      <c r="AD65" s="161">
        <f t="shared" si="32"/>
        <v>1.0574832775919734</v>
      </c>
      <c r="AE65" s="157">
        <f t="shared" si="33"/>
        <v>0</v>
      </c>
      <c r="AF65" s="261">
        <v>978</v>
      </c>
      <c r="AG65" s="168"/>
      <c r="AH65" s="155">
        <f t="shared" si="43"/>
        <v>0</v>
      </c>
      <c r="AI65" s="182">
        <v>100</v>
      </c>
      <c r="AJ65" s="160">
        <f t="shared" si="34"/>
        <v>1</v>
      </c>
      <c r="AK65" s="163">
        <f t="shared" si="35"/>
        <v>1</v>
      </c>
      <c r="AL65" s="261">
        <v>254</v>
      </c>
      <c r="AM65" s="164">
        <f t="shared" si="36"/>
        <v>0.6902173913043478</v>
      </c>
      <c r="AN65" s="160">
        <f t="shared" si="37"/>
        <v>1</v>
      </c>
      <c r="AO65" s="163">
        <f t="shared" si="38"/>
        <v>9</v>
      </c>
      <c r="AP65" s="165">
        <f t="shared" si="39"/>
        <v>0.5294117647058824</v>
      </c>
      <c r="AQ65" s="334" t="s">
        <v>42</v>
      </c>
      <c r="AR65" s="278"/>
      <c r="AS65" s="128"/>
      <c r="AT65" s="128"/>
      <c r="AU65" s="128"/>
      <c r="AV65" s="128"/>
      <c r="AW65" s="128"/>
      <c r="AX65" s="128"/>
      <c r="AY65" s="128"/>
    </row>
    <row r="66" spans="1:51" s="281" customFormat="1" ht="17.25" customHeight="1">
      <c r="A66" s="198">
        <f t="shared" si="40"/>
        <v>18</v>
      </c>
      <c r="B66" s="260" t="s">
        <v>76</v>
      </c>
      <c r="C66" s="241">
        <v>65</v>
      </c>
      <c r="D66" s="261">
        <v>73</v>
      </c>
      <c r="E66" s="154"/>
      <c r="F66" s="155">
        <f t="shared" si="24"/>
        <v>1</v>
      </c>
      <c r="G66" s="246">
        <v>1380</v>
      </c>
      <c r="H66" s="261">
        <v>1393</v>
      </c>
      <c r="I66" s="154"/>
      <c r="J66" s="155">
        <f t="shared" si="25"/>
        <v>1</v>
      </c>
      <c r="K66" s="248">
        <v>50</v>
      </c>
      <c r="L66" s="182">
        <v>50</v>
      </c>
      <c r="M66" s="154"/>
      <c r="N66" s="157">
        <f t="shared" si="26"/>
        <v>1</v>
      </c>
      <c r="O66" s="261">
        <v>1240</v>
      </c>
      <c r="P66" s="261">
        <v>82</v>
      </c>
      <c r="Q66" s="157">
        <f t="shared" si="41"/>
        <v>1</v>
      </c>
      <c r="R66" s="261">
        <v>207</v>
      </c>
      <c r="S66" s="158">
        <f t="shared" si="42"/>
        <v>1</v>
      </c>
      <c r="T66" s="263">
        <v>1550</v>
      </c>
      <c r="U66" s="261">
        <v>1818</v>
      </c>
      <c r="V66" s="159">
        <f t="shared" si="27"/>
        <v>1.1729032258064516</v>
      </c>
      <c r="W66" s="152">
        <f t="shared" si="28"/>
        <v>2</v>
      </c>
      <c r="X66" s="155">
        <f t="shared" si="29"/>
        <v>7</v>
      </c>
      <c r="Y66" s="261">
        <v>48</v>
      </c>
      <c r="Z66" s="160">
        <f t="shared" si="30"/>
        <v>0</v>
      </c>
      <c r="AA66" s="261">
        <v>7</v>
      </c>
      <c r="AB66" s="160">
        <f t="shared" si="31"/>
        <v>0</v>
      </c>
      <c r="AC66" s="261">
        <v>20849</v>
      </c>
      <c r="AD66" s="161">
        <f t="shared" si="32"/>
        <v>1.1513059804517092</v>
      </c>
      <c r="AE66" s="157">
        <f t="shared" si="33"/>
        <v>0</v>
      </c>
      <c r="AF66" s="261">
        <v>6817</v>
      </c>
      <c r="AG66" s="162"/>
      <c r="AH66" s="155">
        <f t="shared" si="43"/>
        <v>1</v>
      </c>
      <c r="AI66" s="182">
        <v>100</v>
      </c>
      <c r="AJ66" s="160">
        <f t="shared" si="34"/>
        <v>1</v>
      </c>
      <c r="AK66" s="163">
        <f t="shared" si="35"/>
        <v>2</v>
      </c>
      <c r="AL66" s="261">
        <v>368</v>
      </c>
      <c r="AM66" s="164">
        <f t="shared" si="36"/>
        <v>0.2641780330222541</v>
      </c>
      <c r="AN66" s="160">
        <f t="shared" si="37"/>
        <v>0</v>
      </c>
      <c r="AO66" s="163">
        <f t="shared" si="38"/>
        <v>9</v>
      </c>
      <c r="AP66" s="165">
        <f t="shared" si="39"/>
        <v>0.5294117647058824</v>
      </c>
      <c r="AQ66" s="334" t="s">
        <v>42</v>
      </c>
      <c r="AR66" s="278"/>
      <c r="AS66" s="125"/>
      <c r="AT66" s="125"/>
      <c r="AU66" s="125"/>
      <c r="AV66" s="125"/>
      <c r="AW66" s="125"/>
      <c r="AX66" s="125"/>
      <c r="AY66" s="125"/>
    </row>
    <row r="67" spans="1:51" s="128" customFormat="1" ht="16.5" customHeight="1">
      <c r="A67" s="198">
        <f t="shared" si="40"/>
        <v>19</v>
      </c>
      <c r="B67" s="260" t="s">
        <v>77</v>
      </c>
      <c r="C67" s="241">
        <v>31</v>
      </c>
      <c r="D67" s="261">
        <v>35</v>
      </c>
      <c r="E67" s="154"/>
      <c r="F67" s="155">
        <f t="shared" si="24"/>
        <v>1</v>
      </c>
      <c r="G67" s="244">
        <v>576</v>
      </c>
      <c r="H67" s="261">
        <v>576</v>
      </c>
      <c r="I67" s="154"/>
      <c r="J67" s="155">
        <f t="shared" si="25"/>
        <v>1</v>
      </c>
      <c r="K67" s="240">
        <v>23</v>
      </c>
      <c r="L67" s="182">
        <v>23</v>
      </c>
      <c r="M67" s="154"/>
      <c r="N67" s="157">
        <f t="shared" si="26"/>
        <v>1</v>
      </c>
      <c r="O67" s="261">
        <v>819</v>
      </c>
      <c r="P67" s="261">
        <v>82</v>
      </c>
      <c r="Q67" s="157">
        <f t="shared" si="41"/>
        <v>1</v>
      </c>
      <c r="R67" s="261">
        <v>84</v>
      </c>
      <c r="S67" s="158">
        <f t="shared" si="42"/>
        <v>0</v>
      </c>
      <c r="T67" s="263">
        <v>713</v>
      </c>
      <c r="U67" s="261">
        <v>755</v>
      </c>
      <c r="V67" s="159">
        <f t="shared" si="27"/>
        <v>1.05890603085554</v>
      </c>
      <c r="W67" s="152">
        <f t="shared" si="28"/>
        <v>2</v>
      </c>
      <c r="X67" s="155">
        <f t="shared" si="29"/>
        <v>6</v>
      </c>
      <c r="Y67" s="261">
        <v>19</v>
      </c>
      <c r="Z67" s="160">
        <f t="shared" si="30"/>
        <v>0</v>
      </c>
      <c r="AA67" s="261">
        <v>3</v>
      </c>
      <c r="AB67" s="160">
        <f t="shared" si="31"/>
        <v>0</v>
      </c>
      <c r="AC67" s="261">
        <v>10729</v>
      </c>
      <c r="AD67" s="161">
        <f t="shared" si="32"/>
        <v>1.4328258547008548</v>
      </c>
      <c r="AE67" s="157">
        <f t="shared" si="33"/>
        <v>1</v>
      </c>
      <c r="AF67" s="261">
        <v>2309</v>
      </c>
      <c r="AG67" s="162"/>
      <c r="AH67" s="155">
        <f t="shared" si="43"/>
        <v>1</v>
      </c>
      <c r="AI67" s="182">
        <v>100</v>
      </c>
      <c r="AJ67" s="160">
        <f t="shared" si="34"/>
        <v>1</v>
      </c>
      <c r="AK67" s="163">
        <f t="shared" si="35"/>
        <v>3</v>
      </c>
      <c r="AL67" s="261">
        <v>207</v>
      </c>
      <c r="AM67" s="164">
        <f t="shared" si="36"/>
        <v>0.359375</v>
      </c>
      <c r="AN67" s="160">
        <f t="shared" si="37"/>
        <v>0</v>
      </c>
      <c r="AO67" s="163">
        <f t="shared" si="38"/>
        <v>9</v>
      </c>
      <c r="AP67" s="165">
        <f t="shared" si="39"/>
        <v>0.5294117647058824</v>
      </c>
      <c r="AQ67" s="334" t="s">
        <v>42</v>
      </c>
      <c r="AR67" s="278"/>
      <c r="AS67" s="125"/>
      <c r="AT67" s="125"/>
      <c r="AU67" s="125"/>
      <c r="AV67" s="125"/>
      <c r="AW67" s="125"/>
      <c r="AX67" s="125"/>
      <c r="AY67" s="125"/>
    </row>
    <row r="68" spans="1:44" s="128" customFormat="1" ht="14.25" customHeight="1">
      <c r="A68" s="198">
        <f t="shared" si="40"/>
        <v>20</v>
      </c>
      <c r="B68" s="260" t="s">
        <v>81</v>
      </c>
      <c r="C68" s="241">
        <v>44</v>
      </c>
      <c r="D68" s="261">
        <v>58</v>
      </c>
      <c r="E68" s="169"/>
      <c r="F68" s="155">
        <f t="shared" si="24"/>
        <v>1</v>
      </c>
      <c r="G68" s="242">
        <v>1224</v>
      </c>
      <c r="H68" s="261">
        <v>1205</v>
      </c>
      <c r="I68" s="170"/>
      <c r="J68" s="155">
        <f t="shared" si="25"/>
        <v>1</v>
      </c>
      <c r="K68" s="243">
        <v>39</v>
      </c>
      <c r="L68" s="182">
        <v>39</v>
      </c>
      <c r="M68" s="155"/>
      <c r="N68" s="157">
        <f t="shared" si="26"/>
        <v>1</v>
      </c>
      <c r="O68" s="261">
        <v>1678</v>
      </c>
      <c r="P68" s="261">
        <v>80</v>
      </c>
      <c r="Q68" s="157">
        <f t="shared" si="41"/>
        <v>1</v>
      </c>
      <c r="R68" s="261">
        <v>213</v>
      </c>
      <c r="S68" s="158">
        <f t="shared" si="42"/>
        <v>1</v>
      </c>
      <c r="T68" s="263">
        <v>1209</v>
      </c>
      <c r="U68" s="261">
        <v>1386</v>
      </c>
      <c r="V68" s="159">
        <f t="shared" si="27"/>
        <v>1.1464019851116625</v>
      </c>
      <c r="W68" s="152">
        <f t="shared" si="28"/>
        <v>2</v>
      </c>
      <c r="X68" s="155">
        <f t="shared" si="29"/>
        <v>7</v>
      </c>
      <c r="Y68" s="261">
        <v>18</v>
      </c>
      <c r="Z68" s="160">
        <f t="shared" si="30"/>
        <v>0</v>
      </c>
      <c r="AA68" s="261">
        <v>4</v>
      </c>
      <c r="AB68" s="160">
        <f t="shared" si="31"/>
        <v>0</v>
      </c>
      <c r="AC68" s="261">
        <v>10084</v>
      </c>
      <c r="AD68" s="161">
        <f t="shared" si="32"/>
        <v>0.643728056176189</v>
      </c>
      <c r="AE68" s="157">
        <f t="shared" si="33"/>
        <v>0</v>
      </c>
      <c r="AF68" s="261">
        <v>2325</v>
      </c>
      <c r="AG68" s="162"/>
      <c r="AH68" s="155">
        <f t="shared" si="43"/>
        <v>0</v>
      </c>
      <c r="AI68" s="182">
        <v>100</v>
      </c>
      <c r="AJ68" s="160">
        <f t="shared" si="34"/>
        <v>1</v>
      </c>
      <c r="AK68" s="163">
        <f t="shared" si="35"/>
        <v>1</v>
      </c>
      <c r="AL68" s="261">
        <v>9</v>
      </c>
      <c r="AM68" s="164">
        <f t="shared" si="36"/>
        <v>0.007468879668049793</v>
      </c>
      <c r="AN68" s="160">
        <f t="shared" si="37"/>
        <v>0</v>
      </c>
      <c r="AO68" s="163">
        <f t="shared" si="38"/>
        <v>8</v>
      </c>
      <c r="AP68" s="165">
        <f t="shared" si="39"/>
        <v>0.4705882352941177</v>
      </c>
      <c r="AQ68" s="334" t="s">
        <v>42</v>
      </c>
      <c r="AR68" s="278"/>
    </row>
    <row r="69" spans="1:51" s="128" customFormat="1" ht="15" customHeight="1">
      <c r="A69" s="198">
        <f t="shared" si="40"/>
        <v>21</v>
      </c>
      <c r="B69" s="260" t="s">
        <v>135</v>
      </c>
      <c r="C69" s="241">
        <v>66</v>
      </c>
      <c r="D69" s="261">
        <v>84</v>
      </c>
      <c r="E69" s="154"/>
      <c r="F69" s="155">
        <f t="shared" si="24"/>
        <v>1</v>
      </c>
      <c r="G69" s="244">
        <v>1613</v>
      </c>
      <c r="H69" s="261">
        <v>1578</v>
      </c>
      <c r="I69" s="154"/>
      <c r="J69" s="155">
        <f t="shared" si="25"/>
        <v>1</v>
      </c>
      <c r="K69" s="240">
        <v>51</v>
      </c>
      <c r="L69" s="182">
        <v>51</v>
      </c>
      <c r="M69" s="154"/>
      <c r="N69" s="157">
        <f t="shared" si="26"/>
        <v>1</v>
      </c>
      <c r="O69" s="261">
        <v>2628</v>
      </c>
      <c r="P69" s="261">
        <v>95</v>
      </c>
      <c r="Q69" s="157">
        <f t="shared" si="41"/>
        <v>2</v>
      </c>
      <c r="R69" s="261">
        <v>99</v>
      </c>
      <c r="S69" s="158">
        <f t="shared" si="42"/>
        <v>0</v>
      </c>
      <c r="T69" s="263">
        <v>1581</v>
      </c>
      <c r="U69" s="261">
        <v>1930</v>
      </c>
      <c r="V69" s="159">
        <f t="shared" si="27"/>
        <v>1.2207463630613535</v>
      </c>
      <c r="W69" s="152">
        <f t="shared" si="28"/>
        <v>2</v>
      </c>
      <c r="X69" s="155">
        <f t="shared" si="29"/>
        <v>7</v>
      </c>
      <c r="Y69" s="261">
        <v>17</v>
      </c>
      <c r="Z69" s="160">
        <f t="shared" si="30"/>
        <v>0</v>
      </c>
      <c r="AA69" s="261">
        <v>17</v>
      </c>
      <c r="AB69" s="160">
        <f t="shared" si="31"/>
        <v>0</v>
      </c>
      <c r="AC69" s="261">
        <v>12757</v>
      </c>
      <c r="AD69" s="161">
        <f t="shared" si="32"/>
        <v>0.621867992590426</v>
      </c>
      <c r="AE69" s="157">
        <f t="shared" si="33"/>
        <v>0</v>
      </c>
      <c r="AF69" s="261">
        <v>3266</v>
      </c>
      <c r="AG69" s="162"/>
      <c r="AH69" s="155">
        <f t="shared" si="43"/>
        <v>0</v>
      </c>
      <c r="AI69" s="182">
        <v>100</v>
      </c>
      <c r="AJ69" s="160">
        <f t="shared" si="34"/>
        <v>1</v>
      </c>
      <c r="AK69" s="163">
        <f t="shared" si="35"/>
        <v>1</v>
      </c>
      <c r="AL69" s="261">
        <v>545</v>
      </c>
      <c r="AM69" s="164">
        <f t="shared" si="36"/>
        <v>0.3453738910012674</v>
      </c>
      <c r="AN69" s="160">
        <f t="shared" si="37"/>
        <v>0</v>
      </c>
      <c r="AO69" s="163">
        <f t="shared" si="38"/>
        <v>8</v>
      </c>
      <c r="AP69" s="165">
        <f t="shared" si="39"/>
        <v>0.4705882352941177</v>
      </c>
      <c r="AQ69" s="334" t="s">
        <v>42</v>
      </c>
      <c r="AR69" s="278"/>
      <c r="AS69" s="125"/>
      <c r="AT69" s="125"/>
      <c r="AU69" s="125"/>
      <c r="AV69" s="125"/>
      <c r="AW69" s="125"/>
      <c r="AX69" s="125"/>
      <c r="AY69" s="125"/>
    </row>
    <row r="70" spans="1:44" s="128" customFormat="1" ht="14.25" customHeight="1">
      <c r="A70" s="198">
        <f t="shared" si="40"/>
        <v>22</v>
      </c>
      <c r="B70" s="260" t="s">
        <v>66</v>
      </c>
      <c r="C70" s="241">
        <v>26</v>
      </c>
      <c r="D70" s="261">
        <v>31</v>
      </c>
      <c r="E70" s="166"/>
      <c r="F70" s="155">
        <f t="shared" si="24"/>
        <v>1</v>
      </c>
      <c r="G70" s="244">
        <v>651</v>
      </c>
      <c r="H70" s="261">
        <v>657</v>
      </c>
      <c r="I70" s="167"/>
      <c r="J70" s="155">
        <f t="shared" si="25"/>
        <v>1</v>
      </c>
      <c r="K70" s="240">
        <v>24</v>
      </c>
      <c r="L70" s="182">
        <v>24</v>
      </c>
      <c r="M70" s="155"/>
      <c r="N70" s="157">
        <f t="shared" si="26"/>
        <v>1</v>
      </c>
      <c r="O70" s="261">
        <v>599</v>
      </c>
      <c r="P70" s="261">
        <v>63</v>
      </c>
      <c r="Q70" s="157">
        <f t="shared" si="41"/>
        <v>0</v>
      </c>
      <c r="R70" s="261">
        <v>175</v>
      </c>
      <c r="S70" s="158">
        <f t="shared" si="42"/>
        <v>1</v>
      </c>
      <c r="T70" s="263">
        <v>744</v>
      </c>
      <c r="U70" s="261">
        <v>785</v>
      </c>
      <c r="V70" s="159">
        <f t="shared" si="27"/>
        <v>1.0551075268817205</v>
      </c>
      <c r="W70" s="152">
        <f t="shared" si="28"/>
        <v>2</v>
      </c>
      <c r="X70" s="155">
        <f t="shared" si="29"/>
        <v>6</v>
      </c>
      <c r="Y70" s="261">
        <v>30</v>
      </c>
      <c r="Z70" s="160">
        <f t="shared" si="30"/>
        <v>0</v>
      </c>
      <c r="AA70" s="261">
        <v>29</v>
      </c>
      <c r="AB70" s="160">
        <f t="shared" si="31"/>
        <v>0</v>
      </c>
      <c r="AC70" s="261">
        <v>6023</v>
      </c>
      <c r="AD70" s="161">
        <f t="shared" si="32"/>
        <v>0.7051867462826368</v>
      </c>
      <c r="AE70" s="157">
        <f t="shared" si="33"/>
        <v>0</v>
      </c>
      <c r="AF70" s="261">
        <v>3972</v>
      </c>
      <c r="AG70" s="168"/>
      <c r="AH70" s="155">
        <f t="shared" si="43"/>
        <v>1</v>
      </c>
      <c r="AI70" s="182">
        <v>100</v>
      </c>
      <c r="AJ70" s="160">
        <f t="shared" si="34"/>
        <v>1</v>
      </c>
      <c r="AK70" s="163">
        <f t="shared" si="35"/>
        <v>2</v>
      </c>
      <c r="AL70" s="261">
        <v>168</v>
      </c>
      <c r="AM70" s="164">
        <f t="shared" si="36"/>
        <v>0.2557077625570776</v>
      </c>
      <c r="AN70" s="160">
        <f t="shared" si="37"/>
        <v>0</v>
      </c>
      <c r="AO70" s="163">
        <f t="shared" si="38"/>
        <v>8</v>
      </c>
      <c r="AP70" s="165">
        <f t="shared" si="39"/>
        <v>0.4705882352941177</v>
      </c>
      <c r="AQ70" s="334" t="s">
        <v>42</v>
      </c>
      <c r="AR70" s="278"/>
    </row>
    <row r="71" spans="1:44" s="128" customFormat="1" ht="14.25" customHeight="1">
      <c r="A71" s="198">
        <f t="shared" si="40"/>
        <v>23</v>
      </c>
      <c r="B71" s="260" t="s">
        <v>79</v>
      </c>
      <c r="C71" s="241">
        <v>127</v>
      </c>
      <c r="D71" s="261">
        <v>144</v>
      </c>
      <c r="E71" s="169"/>
      <c r="F71" s="155">
        <f aca="true" t="shared" si="44" ref="F71:F96">IF(OR(D71&gt;(C71+20),(D71&lt;(C71-0))),0,1)</f>
        <v>1</v>
      </c>
      <c r="G71" s="244">
        <v>1944</v>
      </c>
      <c r="H71" s="261">
        <v>3017</v>
      </c>
      <c r="I71" s="170"/>
      <c r="J71" s="155">
        <f aca="true" t="shared" si="45" ref="J71:J96">IF(OR(H71&gt;(G71+100),H71&lt;(G71-50)),0,1)</f>
        <v>0</v>
      </c>
      <c r="K71" s="240">
        <v>60</v>
      </c>
      <c r="L71" s="182">
        <v>96</v>
      </c>
      <c r="M71" s="155"/>
      <c r="N71" s="157">
        <f aca="true" t="shared" si="46" ref="N71:N96">IF(L71&lt;&gt;K71,0,1)</f>
        <v>0</v>
      </c>
      <c r="O71" s="261">
        <v>5869</v>
      </c>
      <c r="P71" s="261">
        <v>99</v>
      </c>
      <c r="Q71" s="157">
        <f t="shared" si="41"/>
        <v>2</v>
      </c>
      <c r="R71" s="261">
        <v>143</v>
      </c>
      <c r="S71" s="158">
        <f t="shared" si="42"/>
        <v>0</v>
      </c>
      <c r="T71" s="263">
        <v>1860</v>
      </c>
      <c r="U71" s="261">
        <v>3475</v>
      </c>
      <c r="V71" s="159">
        <f>U71/T71</f>
        <v>1.868279569892473</v>
      </c>
      <c r="W71" s="152">
        <f>IF(V71&gt;=90%,2,IF(V71&gt;=70%,1,0))</f>
        <v>2</v>
      </c>
      <c r="X71" s="155">
        <f aca="true" t="shared" si="47" ref="X71:X96">F71+J71+N71+Q71+S71+W71</f>
        <v>5</v>
      </c>
      <c r="Y71" s="261">
        <v>29</v>
      </c>
      <c r="Z71" s="160">
        <f aca="true" t="shared" si="48" ref="Z71:Z96">IF(Y71&gt;=90,2,IF(Y71&gt;=70,1,0))</f>
        <v>0</v>
      </c>
      <c r="AA71" s="261">
        <v>28</v>
      </c>
      <c r="AB71" s="160">
        <f aca="true" t="shared" si="49" ref="AB71:AB96">IF(AA71&gt;=50,2,IF(AA71&gt;=40,1,0))</f>
        <v>0</v>
      </c>
      <c r="AC71" s="261">
        <v>57707</v>
      </c>
      <c r="AD71" s="161">
        <f aca="true" t="shared" si="50" ref="AD71:AD96">AC71/H71/13</f>
        <v>1.4713291349022208</v>
      </c>
      <c r="AE71" s="157">
        <f aca="true" t="shared" si="51" ref="AE71:AE96">IF(AD71&gt;1.36,1,0)</f>
        <v>1</v>
      </c>
      <c r="AF71" s="261">
        <v>18178</v>
      </c>
      <c r="AG71" s="162"/>
      <c r="AH71" s="155">
        <f t="shared" si="43"/>
        <v>1</v>
      </c>
      <c r="AI71" s="182">
        <v>100</v>
      </c>
      <c r="AJ71" s="160">
        <f>IF(AI71&gt;=60,1,0)</f>
        <v>1</v>
      </c>
      <c r="AK71" s="163">
        <f aca="true" t="shared" si="52" ref="AK71:AK96">Z71+AB71+AE71+AH71+AJ71</f>
        <v>3</v>
      </c>
      <c r="AL71" s="261">
        <v>1175</v>
      </c>
      <c r="AM71" s="164">
        <f aca="true" t="shared" si="53" ref="AM71:AM96">AL71/H71</f>
        <v>0.38945972820682795</v>
      </c>
      <c r="AN71" s="160">
        <f aca="true" t="shared" si="54" ref="AN71:AN96">IF(AM71&gt;=85%,2,IF(AM71&gt;=50%,1,0))</f>
        <v>0</v>
      </c>
      <c r="AO71" s="163">
        <f aca="true" t="shared" si="55" ref="AO71:AO96">AN71+X71+AK71</f>
        <v>8</v>
      </c>
      <c r="AP71" s="165">
        <f aca="true" t="shared" si="56" ref="AP71:AP96">((AO71*100)/$AP$4)/100</f>
        <v>0.4705882352941177</v>
      </c>
      <c r="AQ71" s="334" t="s">
        <v>42</v>
      </c>
      <c r="AR71" s="278"/>
    </row>
    <row r="72" spans="1:44" s="128" customFormat="1" ht="14.25" customHeight="1">
      <c r="A72" s="198">
        <f t="shared" si="40"/>
        <v>24</v>
      </c>
      <c r="B72" s="260" t="s">
        <v>48</v>
      </c>
      <c r="C72" s="241">
        <v>55</v>
      </c>
      <c r="D72" s="261">
        <v>59</v>
      </c>
      <c r="E72" s="169"/>
      <c r="F72" s="155">
        <f t="shared" si="44"/>
        <v>1</v>
      </c>
      <c r="G72" s="244">
        <v>1265</v>
      </c>
      <c r="H72" s="261">
        <v>1201</v>
      </c>
      <c r="I72" s="170"/>
      <c r="J72" s="155">
        <f t="shared" si="45"/>
        <v>0</v>
      </c>
      <c r="K72" s="240">
        <v>41</v>
      </c>
      <c r="L72" s="182">
        <v>41</v>
      </c>
      <c r="M72" s="155"/>
      <c r="N72" s="157">
        <f t="shared" si="46"/>
        <v>1</v>
      </c>
      <c r="O72" s="261">
        <v>2343</v>
      </c>
      <c r="P72" s="261">
        <v>99</v>
      </c>
      <c r="Q72" s="157">
        <f t="shared" si="41"/>
        <v>2</v>
      </c>
      <c r="R72" s="261">
        <v>319</v>
      </c>
      <c r="S72" s="158">
        <f t="shared" si="42"/>
        <v>1</v>
      </c>
      <c r="T72" s="263">
        <v>1271</v>
      </c>
      <c r="U72" s="261">
        <v>1248</v>
      </c>
      <c r="V72" s="159">
        <f>U72/T72</f>
        <v>0.981904012588513</v>
      </c>
      <c r="W72" s="152">
        <f>IF(V72&gt;=90%,2,IF(V72&gt;=70%,1,0))</f>
        <v>2</v>
      </c>
      <c r="X72" s="155">
        <f t="shared" si="47"/>
        <v>7</v>
      </c>
      <c r="Y72" s="261">
        <v>18</v>
      </c>
      <c r="Z72" s="160">
        <f t="shared" si="48"/>
        <v>0</v>
      </c>
      <c r="AA72" s="261">
        <v>23</v>
      </c>
      <c r="AB72" s="160">
        <f t="shared" si="49"/>
        <v>0</v>
      </c>
      <c r="AC72" s="261">
        <v>12152</v>
      </c>
      <c r="AD72" s="161">
        <f t="shared" si="50"/>
        <v>0.7783257541792097</v>
      </c>
      <c r="AE72" s="157">
        <f t="shared" si="51"/>
        <v>0</v>
      </c>
      <c r="AF72" s="261">
        <v>2924</v>
      </c>
      <c r="AG72" s="162"/>
      <c r="AH72" s="155">
        <f t="shared" si="43"/>
        <v>0</v>
      </c>
      <c r="AI72" s="182">
        <v>100</v>
      </c>
      <c r="AJ72" s="160">
        <f>IF(AI72&gt;=60,1,0)</f>
        <v>1</v>
      </c>
      <c r="AK72" s="163">
        <f t="shared" si="52"/>
        <v>1</v>
      </c>
      <c r="AL72" s="261">
        <v>519</v>
      </c>
      <c r="AM72" s="164">
        <f t="shared" si="53"/>
        <v>0.4321398834304746</v>
      </c>
      <c r="AN72" s="160">
        <f t="shared" si="54"/>
        <v>0</v>
      </c>
      <c r="AO72" s="163">
        <f t="shared" si="55"/>
        <v>8</v>
      </c>
      <c r="AP72" s="165">
        <f t="shared" si="56"/>
        <v>0.4705882352941177</v>
      </c>
      <c r="AQ72" s="334" t="s">
        <v>42</v>
      </c>
      <c r="AR72" s="278"/>
    </row>
    <row r="73" spans="1:44" s="128" customFormat="1" ht="15" customHeight="1">
      <c r="A73" s="198">
        <f t="shared" si="40"/>
        <v>25</v>
      </c>
      <c r="B73" s="260" t="s">
        <v>64</v>
      </c>
      <c r="C73" s="241">
        <v>42</v>
      </c>
      <c r="D73" s="261">
        <v>47</v>
      </c>
      <c r="E73" s="166"/>
      <c r="F73" s="155">
        <f t="shared" si="44"/>
        <v>1</v>
      </c>
      <c r="G73" s="246">
        <v>936</v>
      </c>
      <c r="H73" s="261">
        <v>945</v>
      </c>
      <c r="I73" s="167"/>
      <c r="J73" s="155">
        <f t="shared" si="45"/>
        <v>1</v>
      </c>
      <c r="K73" s="248">
        <v>31</v>
      </c>
      <c r="L73" s="182">
        <v>31</v>
      </c>
      <c r="M73" s="152"/>
      <c r="N73" s="157">
        <f t="shared" si="46"/>
        <v>1</v>
      </c>
      <c r="O73" s="261">
        <v>723</v>
      </c>
      <c r="P73" s="261">
        <v>43</v>
      </c>
      <c r="Q73" s="157">
        <f t="shared" si="41"/>
        <v>0</v>
      </c>
      <c r="R73" s="261">
        <v>197</v>
      </c>
      <c r="S73" s="158">
        <f t="shared" si="42"/>
        <v>1</v>
      </c>
      <c r="T73" s="263">
        <v>961</v>
      </c>
      <c r="U73" s="261">
        <v>1132</v>
      </c>
      <c r="V73" s="159">
        <f>U73/T73</f>
        <v>1.177939646201873</v>
      </c>
      <c r="W73" s="152">
        <f>IF(V73&gt;=90%,2,IF(V73&gt;=70%,1,0))</f>
        <v>2</v>
      </c>
      <c r="X73" s="155">
        <f t="shared" si="47"/>
        <v>6</v>
      </c>
      <c r="Y73" s="261">
        <v>18</v>
      </c>
      <c r="Z73" s="160">
        <f t="shared" si="48"/>
        <v>0</v>
      </c>
      <c r="AA73" s="261">
        <v>3</v>
      </c>
      <c r="AB73" s="160">
        <f t="shared" si="49"/>
        <v>0</v>
      </c>
      <c r="AC73" s="261">
        <v>6299</v>
      </c>
      <c r="AD73" s="161">
        <f t="shared" si="50"/>
        <v>0.5127391127391128</v>
      </c>
      <c r="AE73" s="157">
        <f t="shared" si="51"/>
        <v>0</v>
      </c>
      <c r="AF73" s="261">
        <v>1517</v>
      </c>
      <c r="AG73" s="168"/>
      <c r="AH73" s="155">
        <f t="shared" si="43"/>
        <v>0</v>
      </c>
      <c r="AI73" s="182">
        <v>100</v>
      </c>
      <c r="AJ73" s="160">
        <f>IF(AI73&gt;=60,1,0)</f>
        <v>1</v>
      </c>
      <c r="AK73" s="163">
        <f t="shared" si="52"/>
        <v>1</v>
      </c>
      <c r="AL73" s="261">
        <v>89</v>
      </c>
      <c r="AM73" s="164">
        <f t="shared" si="53"/>
        <v>0.09417989417989418</v>
      </c>
      <c r="AN73" s="160">
        <f t="shared" si="54"/>
        <v>0</v>
      </c>
      <c r="AO73" s="163">
        <f t="shared" si="55"/>
        <v>7</v>
      </c>
      <c r="AP73" s="165">
        <f t="shared" si="56"/>
        <v>0.411764705882353</v>
      </c>
      <c r="AQ73" s="334" t="s">
        <v>42</v>
      </c>
      <c r="AR73" s="278"/>
    </row>
    <row r="74" spans="1:44" s="128" customFormat="1" ht="14.25" customHeight="1">
      <c r="A74" s="198">
        <f t="shared" si="40"/>
        <v>26</v>
      </c>
      <c r="B74" s="260" t="s">
        <v>129</v>
      </c>
      <c r="C74" s="241">
        <v>68</v>
      </c>
      <c r="D74" s="261">
        <v>78</v>
      </c>
      <c r="E74" s="169"/>
      <c r="F74" s="155">
        <f t="shared" si="44"/>
        <v>1</v>
      </c>
      <c r="G74" s="244">
        <v>1366</v>
      </c>
      <c r="H74" s="261">
        <v>1318</v>
      </c>
      <c r="I74" s="170"/>
      <c r="J74" s="155">
        <f t="shared" si="45"/>
        <v>1</v>
      </c>
      <c r="K74" s="240">
        <v>49</v>
      </c>
      <c r="L74" s="182">
        <v>48</v>
      </c>
      <c r="M74" s="155"/>
      <c r="N74" s="157">
        <f t="shared" si="46"/>
        <v>0</v>
      </c>
      <c r="O74" s="261">
        <v>1135</v>
      </c>
      <c r="P74" s="261">
        <v>85</v>
      </c>
      <c r="Q74" s="157">
        <f t="shared" si="41"/>
        <v>1</v>
      </c>
      <c r="R74" s="261">
        <v>192</v>
      </c>
      <c r="S74" s="158">
        <f t="shared" si="42"/>
        <v>1</v>
      </c>
      <c r="T74" s="273">
        <v>1519</v>
      </c>
      <c r="U74" s="261">
        <v>1681</v>
      </c>
      <c r="V74" s="159">
        <f>U74/T74</f>
        <v>1.1066491112574062</v>
      </c>
      <c r="W74" s="152">
        <f>IF(V74&gt;=90%,2,IF(V74&gt;=70%,1,0))</f>
        <v>2</v>
      </c>
      <c r="X74" s="155">
        <f t="shared" si="47"/>
        <v>6</v>
      </c>
      <c r="Y74" s="261">
        <v>31</v>
      </c>
      <c r="Z74" s="160">
        <f t="shared" si="48"/>
        <v>0</v>
      </c>
      <c r="AA74" s="261">
        <v>22</v>
      </c>
      <c r="AB74" s="160">
        <f t="shared" si="49"/>
        <v>0</v>
      </c>
      <c r="AC74" s="261">
        <v>5098</v>
      </c>
      <c r="AD74" s="161">
        <f t="shared" si="50"/>
        <v>0.2975370608147543</v>
      </c>
      <c r="AE74" s="157">
        <f t="shared" si="51"/>
        <v>0</v>
      </c>
      <c r="AF74" s="261">
        <v>835</v>
      </c>
      <c r="AG74" s="162"/>
      <c r="AH74" s="155">
        <f t="shared" si="43"/>
        <v>0</v>
      </c>
      <c r="AI74" s="182">
        <v>100</v>
      </c>
      <c r="AJ74" s="160">
        <f>IF(AI74&gt;=60,1,0)</f>
        <v>1</v>
      </c>
      <c r="AK74" s="163">
        <f t="shared" si="52"/>
        <v>1</v>
      </c>
      <c r="AL74" s="261">
        <v>166</v>
      </c>
      <c r="AM74" s="164">
        <f t="shared" si="53"/>
        <v>0.125948406676783</v>
      </c>
      <c r="AN74" s="160">
        <f t="shared" si="54"/>
        <v>0</v>
      </c>
      <c r="AO74" s="163">
        <f t="shared" si="55"/>
        <v>7</v>
      </c>
      <c r="AP74" s="165">
        <f t="shared" si="56"/>
        <v>0.411764705882353</v>
      </c>
      <c r="AQ74" s="334" t="s">
        <v>42</v>
      </c>
      <c r="AR74" s="278"/>
    </row>
    <row r="75" spans="1:51" s="128" customFormat="1" ht="14.25" customHeight="1">
      <c r="A75" s="198">
        <f t="shared" si="40"/>
        <v>27</v>
      </c>
      <c r="B75" s="260" t="s">
        <v>60</v>
      </c>
      <c r="C75" s="241">
        <v>69</v>
      </c>
      <c r="D75" s="261">
        <v>81</v>
      </c>
      <c r="E75" s="174"/>
      <c r="F75" s="155">
        <f t="shared" si="44"/>
        <v>1</v>
      </c>
      <c r="G75" s="246">
        <v>1953</v>
      </c>
      <c r="H75" s="261">
        <v>1963</v>
      </c>
      <c r="I75" s="174"/>
      <c r="J75" s="155">
        <f t="shared" si="45"/>
        <v>1</v>
      </c>
      <c r="K75" s="248">
        <v>58</v>
      </c>
      <c r="L75" s="182">
        <v>58</v>
      </c>
      <c r="M75" s="174"/>
      <c r="N75" s="157">
        <f t="shared" si="46"/>
        <v>1</v>
      </c>
      <c r="O75" s="261">
        <v>1906</v>
      </c>
      <c r="P75" s="261">
        <v>53</v>
      </c>
      <c r="Q75" s="157">
        <f t="shared" si="41"/>
        <v>0</v>
      </c>
      <c r="R75" s="261">
        <v>509</v>
      </c>
      <c r="S75" s="158">
        <f t="shared" si="42"/>
        <v>1</v>
      </c>
      <c r="T75" s="263">
        <v>1798</v>
      </c>
      <c r="U75" s="261">
        <v>2178</v>
      </c>
      <c r="V75" s="159">
        <f>U75/T75</f>
        <v>1.2113459399332591</v>
      </c>
      <c r="W75" s="152">
        <f>IF(V75&gt;=90%,2,IF(V75&gt;=70%,1,0))</f>
        <v>2</v>
      </c>
      <c r="X75" s="155">
        <f t="shared" si="47"/>
        <v>6</v>
      </c>
      <c r="Y75" s="261">
        <v>25</v>
      </c>
      <c r="Z75" s="160">
        <f t="shared" si="48"/>
        <v>0</v>
      </c>
      <c r="AA75" s="261">
        <v>10</v>
      </c>
      <c r="AB75" s="160">
        <f t="shared" si="49"/>
        <v>0</v>
      </c>
      <c r="AC75" s="261">
        <v>17560</v>
      </c>
      <c r="AD75" s="161">
        <f t="shared" si="50"/>
        <v>0.6881147380383243</v>
      </c>
      <c r="AE75" s="157">
        <f t="shared" si="51"/>
        <v>0</v>
      </c>
      <c r="AF75" s="261">
        <v>5124</v>
      </c>
      <c r="AG75" s="168"/>
      <c r="AH75" s="155">
        <f t="shared" si="43"/>
        <v>0</v>
      </c>
      <c r="AI75" s="182">
        <v>100</v>
      </c>
      <c r="AJ75" s="160">
        <f>IF(AI75&gt;=60,1,0)</f>
        <v>1</v>
      </c>
      <c r="AK75" s="163">
        <f t="shared" si="52"/>
        <v>1</v>
      </c>
      <c r="AL75" s="261">
        <v>381</v>
      </c>
      <c r="AM75" s="164">
        <f t="shared" si="53"/>
        <v>0.19409067753438614</v>
      </c>
      <c r="AN75" s="160">
        <f t="shared" si="54"/>
        <v>0</v>
      </c>
      <c r="AO75" s="163">
        <f t="shared" si="55"/>
        <v>7</v>
      </c>
      <c r="AP75" s="165">
        <f t="shared" si="56"/>
        <v>0.411764705882353</v>
      </c>
      <c r="AQ75" s="334" t="s">
        <v>42</v>
      </c>
      <c r="AR75" s="278"/>
      <c r="AS75" s="132"/>
      <c r="AT75" s="132"/>
      <c r="AU75" s="132"/>
      <c r="AV75" s="132"/>
      <c r="AW75" s="132"/>
      <c r="AX75" s="132"/>
      <c r="AY75" s="132"/>
    </row>
    <row r="76" spans="1:44" s="128" customFormat="1" ht="14.25" customHeight="1">
      <c r="A76" s="198">
        <f t="shared" si="40"/>
        <v>28</v>
      </c>
      <c r="B76" s="260" t="s">
        <v>47</v>
      </c>
      <c r="C76" s="241">
        <v>47</v>
      </c>
      <c r="D76" s="261">
        <v>59</v>
      </c>
      <c r="E76" s="282"/>
      <c r="F76" s="282">
        <f t="shared" si="44"/>
        <v>1</v>
      </c>
      <c r="G76" s="242">
        <v>1023</v>
      </c>
      <c r="H76" s="261">
        <v>1038</v>
      </c>
      <c r="I76" s="282"/>
      <c r="J76" s="282">
        <f t="shared" si="45"/>
        <v>1</v>
      </c>
      <c r="K76" s="243">
        <v>38</v>
      </c>
      <c r="L76" s="182">
        <v>38</v>
      </c>
      <c r="M76" s="155"/>
      <c r="N76" s="157">
        <f t="shared" si="46"/>
        <v>1</v>
      </c>
      <c r="O76" s="261">
        <v>689</v>
      </c>
      <c r="P76" s="261">
        <v>74</v>
      </c>
      <c r="Q76" s="157">
        <v>1</v>
      </c>
      <c r="R76" s="261">
        <v>61</v>
      </c>
      <c r="S76" s="158">
        <f t="shared" si="42"/>
        <v>0</v>
      </c>
      <c r="T76" s="263">
        <v>1178</v>
      </c>
      <c r="U76" s="261">
        <v>1405</v>
      </c>
      <c r="V76" s="309"/>
      <c r="W76" s="152">
        <v>1</v>
      </c>
      <c r="X76" s="155">
        <f t="shared" si="47"/>
        <v>5</v>
      </c>
      <c r="Y76" s="261">
        <v>16</v>
      </c>
      <c r="Z76" s="160">
        <f t="shared" si="48"/>
        <v>0</v>
      </c>
      <c r="AA76" s="261">
        <v>4</v>
      </c>
      <c r="AB76" s="160">
        <f t="shared" si="49"/>
        <v>0</v>
      </c>
      <c r="AC76" s="261">
        <v>10454</v>
      </c>
      <c r="AD76" s="161">
        <f t="shared" si="50"/>
        <v>0.7747146880094857</v>
      </c>
      <c r="AE76" s="157">
        <f t="shared" si="51"/>
        <v>0</v>
      </c>
      <c r="AF76" s="261">
        <v>3077</v>
      </c>
      <c r="AG76" s="168"/>
      <c r="AH76" s="155">
        <f t="shared" si="43"/>
        <v>0</v>
      </c>
      <c r="AI76" s="182">
        <v>100</v>
      </c>
      <c r="AJ76" s="160">
        <v>1</v>
      </c>
      <c r="AK76" s="163">
        <f t="shared" si="52"/>
        <v>1</v>
      </c>
      <c r="AL76" s="261">
        <v>714</v>
      </c>
      <c r="AM76" s="164">
        <f t="shared" si="53"/>
        <v>0.6878612716763006</v>
      </c>
      <c r="AN76" s="160">
        <f t="shared" si="54"/>
        <v>1</v>
      </c>
      <c r="AO76" s="163">
        <f t="shared" si="55"/>
        <v>7</v>
      </c>
      <c r="AP76" s="165">
        <f t="shared" si="56"/>
        <v>0.411764705882353</v>
      </c>
      <c r="AQ76" s="334" t="s">
        <v>42</v>
      </c>
      <c r="AR76" s="278"/>
    </row>
    <row r="77" spans="1:51" s="128" customFormat="1" ht="14.25" customHeight="1">
      <c r="A77" s="198">
        <f t="shared" si="40"/>
        <v>29</v>
      </c>
      <c r="B77" s="239" t="s">
        <v>61</v>
      </c>
      <c r="C77" s="241">
        <v>26</v>
      </c>
      <c r="D77" s="180">
        <v>31</v>
      </c>
      <c r="E77" s="166"/>
      <c r="F77" s="155">
        <f t="shared" si="44"/>
        <v>1</v>
      </c>
      <c r="G77" s="244">
        <v>544</v>
      </c>
      <c r="H77" s="180">
        <v>538</v>
      </c>
      <c r="I77" s="167"/>
      <c r="J77" s="155">
        <f t="shared" si="45"/>
        <v>1</v>
      </c>
      <c r="K77" s="240">
        <v>22</v>
      </c>
      <c r="L77" s="182">
        <v>22</v>
      </c>
      <c r="M77" s="155"/>
      <c r="N77" s="157">
        <f t="shared" si="46"/>
        <v>1</v>
      </c>
      <c r="O77" s="180">
        <v>904</v>
      </c>
      <c r="P77" s="180">
        <v>85</v>
      </c>
      <c r="Q77" s="157">
        <f aca="true" t="shared" si="57" ref="Q77:Q96">IF(P77&gt;=90,2,IF(P77&gt;=70,1,0))</f>
        <v>1</v>
      </c>
      <c r="R77" s="180">
        <v>107</v>
      </c>
      <c r="S77" s="158">
        <f t="shared" si="42"/>
        <v>0</v>
      </c>
      <c r="T77" s="122">
        <v>682</v>
      </c>
      <c r="U77" s="180">
        <v>576</v>
      </c>
      <c r="V77" s="159">
        <f aca="true" t="shared" si="58" ref="V77:V96">U77/T77</f>
        <v>0.844574780058651</v>
      </c>
      <c r="W77" s="152">
        <f aca="true" t="shared" si="59" ref="W77:W96">IF(V77&gt;=90%,2,IF(V77&gt;=70%,1,0))</f>
        <v>1</v>
      </c>
      <c r="X77" s="155">
        <f t="shared" si="47"/>
        <v>5</v>
      </c>
      <c r="Y77" s="180">
        <v>12</v>
      </c>
      <c r="Z77" s="160">
        <f t="shared" si="48"/>
        <v>0</v>
      </c>
      <c r="AA77" s="180">
        <v>1</v>
      </c>
      <c r="AB77" s="160">
        <f t="shared" si="49"/>
        <v>0</v>
      </c>
      <c r="AC77" s="180">
        <v>1925</v>
      </c>
      <c r="AD77" s="161">
        <f t="shared" si="50"/>
        <v>0.275235916499857</v>
      </c>
      <c r="AE77" s="157">
        <f t="shared" si="51"/>
        <v>0</v>
      </c>
      <c r="AF77" s="180">
        <v>528</v>
      </c>
      <c r="AG77" s="168"/>
      <c r="AH77" s="155">
        <f t="shared" si="43"/>
        <v>0</v>
      </c>
      <c r="AI77" s="181">
        <v>100</v>
      </c>
      <c r="AJ77" s="160">
        <f aca="true" t="shared" si="60" ref="AJ77:AJ96">IF(AI77&gt;=60,1,0)</f>
        <v>1</v>
      </c>
      <c r="AK77" s="163">
        <f t="shared" si="52"/>
        <v>1</v>
      </c>
      <c r="AL77" s="180">
        <v>143</v>
      </c>
      <c r="AM77" s="164">
        <f t="shared" si="53"/>
        <v>0.26579925650557623</v>
      </c>
      <c r="AN77" s="160">
        <f t="shared" si="54"/>
        <v>0</v>
      </c>
      <c r="AO77" s="163">
        <f t="shared" si="55"/>
        <v>6</v>
      </c>
      <c r="AP77" s="165">
        <f t="shared" si="56"/>
        <v>0.35294117647058826</v>
      </c>
      <c r="AQ77" s="334" t="s">
        <v>42</v>
      </c>
      <c r="AR77" s="278"/>
      <c r="AS77" s="132"/>
      <c r="AT77" s="132"/>
      <c r="AU77" s="132"/>
      <c r="AV77" s="132"/>
      <c r="AW77" s="132"/>
      <c r="AX77" s="132"/>
      <c r="AY77" s="132"/>
    </row>
    <row r="78" spans="1:51" s="128" customFormat="1" ht="18" customHeight="1" thickBot="1">
      <c r="A78" s="198">
        <f t="shared" si="40"/>
        <v>30</v>
      </c>
      <c r="B78" s="335" t="s">
        <v>68</v>
      </c>
      <c r="C78" s="367">
        <v>46</v>
      </c>
      <c r="D78" s="336">
        <v>56</v>
      </c>
      <c r="E78" s="373"/>
      <c r="F78" s="201">
        <f t="shared" si="44"/>
        <v>1</v>
      </c>
      <c r="G78" s="374">
        <v>1114</v>
      </c>
      <c r="H78" s="336">
        <v>1127</v>
      </c>
      <c r="I78" s="375"/>
      <c r="J78" s="201">
        <f t="shared" si="45"/>
        <v>1</v>
      </c>
      <c r="K78" s="376">
        <v>41</v>
      </c>
      <c r="L78" s="202">
        <v>41</v>
      </c>
      <c r="M78" s="201"/>
      <c r="N78" s="203">
        <f t="shared" si="46"/>
        <v>1</v>
      </c>
      <c r="O78" s="336">
        <v>665</v>
      </c>
      <c r="P78" s="336">
        <v>63</v>
      </c>
      <c r="Q78" s="203">
        <f t="shared" si="57"/>
        <v>0</v>
      </c>
      <c r="R78" s="336">
        <v>122</v>
      </c>
      <c r="S78" s="204">
        <f t="shared" si="42"/>
        <v>0</v>
      </c>
      <c r="T78" s="400">
        <v>1271</v>
      </c>
      <c r="U78" s="336">
        <v>1525</v>
      </c>
      <c r="V78" s="205">
        <f t="shared" si="58"/>
        <v>1.1998426435877263</v>
      </c>
      <c r="W78" s="206">
        <f t="shared" si="59"/>
        <v>2</v>
      </c>
      <c r="X78" s="201">
        <f t="shared" si="47"/>
        <v>5</v>
      </c>
      <c r="Y78" s="336">
        <v>10</v>
      </c>
      <c r="Z78" s="207">
        <f t="shared" si="48"/>
        <v>0</v>
      </c>
      <c r="AA78" s="336">
        <v>2</v>
      </c>
      <c r="AB78" s="207">
        <f t="shared" si="49"/>
        <v>0</v>
      </c>
      <c r="AC78" s="336">
        <v>3715</v>
      </c>
      <c r="AD78" s="208">
        <f t="shared" si="50"/>
        <v>0.2535663094669306</v>
      </c>
      <c r="AE78" s="203">
        <f t="shared" si="51"/>
        <v>0</v>
      </c>
      <c r="AF78" s="336">
        <v>967</v>
      </c>
      <c r="AG78" s="371"/>
      <c r="AH78" s="201">
        <f t="shared" si="43"/>
        <v>0</v>
      </c>
      <c r="AI78" s="202">
        <v>100</v>
      </c>
      <c r="AJ78" s="207">
        <f t="shared" si="60"/>
        <v>1</v>
      </c>
      <c r="AK78" s="210">
        <f t="shared" si="52"/>
        <v>1</v>
      </c>
      <c r="AL78" s="336">
        <v>63</v>
      </c>
      <c r="AM78" s="211">
        <f t="shared" si="53"/>
        <v>0.055900621118012424</v>
      </c>
      <c r="AN78" s="207">
        <f t="shared" si="54"/>
        <v>0</v>
      </c>
      <c r="AO78" s="210">
        <f t="shared" si="55"/>
        <v>6</v>
      </c>
      <c r="AP78" s="212">
        <f t="shared" si="56"/>
        <v>0.35294117647058826</v>
      </c>
      <c r="AQ78" s="372" t="s">
        <v>42</v>
      </c>
      <c r="AR78" s="278"/>
      <c r="AS78" s="125"/>
      <c r="AT78" s="125"/>
      <c r="AU78" s="125"/>
      <c r="AV78" s="125"/>
      <c r="AW78" s="125"/>
      <c r="AX78" s="125"/>
      <c r="AY78" s="125"/>
    </row>
    <row r="79" spans="1:51" s="128" customFormat="1" ht="18" customHeight="1">
      <c r="A79" s="197">
        <v>1</v>
      </c>
      <c r="B79" s="378" t="s">
        <v>99</v>
      </c>
      <c r="C79" s="379">
        <v>32</v>
      </c>
      <c r="D79" s="381">
        <v>39</v>
      </c>
      <c r="E79" s="385"/>
      <c r="F79" s="213">
        <f t="shared" si="44"/>
        <v>1</v>
      </c>
      <c r="G79" s="387">
        <v>806</v>
      </c>
      <c r="H79" s="381">
        <v>805</v>
      </c>
      <c r="I79" s="392"/>
      <c r="J79" s="213">
        <f t="shared" si="45"/>
        <v>1</v>
      </c>
      <c r="K79" s="393">
        <v>29</v>
      </c>
      <c r="L79" s="215">
        <v>29</v>
      </c>
      <c r="M79" s="213"/>
      <c r="N79" s="216">
        <f t="shared" si="46"/>
        <v>1</v>
      </c>
      <c r="O79" s="381">
        <v>1039</v>
      </c>
      <c r="P79" s="381">
        <v>100</v>
      </c>
      <c r="Q79" s="216">
        <f t="shared" si="57"/>
        <v>2</v>
      </c>
      <c r="R79" s="381">
        <v>210</v>
      </c>
      <c r="S79" s="217">
        <f t="shared" si="42"/>
        <v>1</v>
      </c>
      <c r="T79" s="399">
        <v>899</v>
      </c>
      <c r="U79" s="381">
        <v>1063</v>
      </c>
      <c r="V79" s="218">
        <f t="shared" si="58"/>
        <v>1.182424916573971</v>
      </c>
      <c r="W79" s="214">
        <f t="shared" si="59"/>
        <v>2</v>
      </c>
      <c r="X79" s="213">
        <f t="shared" si="47"/>
        <v>8</v>
      </c>
      <c r="Y79" s="381">
        <v>94</v>
      </c>
      <c r="Z79" s="219">
        <f t="shared" si="48"/>
        <v>2</v>
      </c>
      <c r="AA79" s="381">
        <v>90</v>
      </c>
      <c r="AB79" s="219">
        <f t="shared" si="49"/>
        <v>2</v>
      </c>
      <c r="AC79" s="381">
        <v>23731</v>
      </c>
      <c r="AD79" s="220">
        <f t="shared" si="50"/>
        <v>2.2676540850453892</v>
      </c>
      <c r="AE79" s="216">
        <f t="shared" si="51"/>
        <v>1</v>
      </c>
      <c r="AF79" s="381">
        <v>7576</v>
      </c>
      <c r="AG79" s="402"/>
      <c r="AH79" s="213">
        <f t="shared" si="43"/>
        <v>1</v>
      </c>
      <c r="AI79" s="215">
        <v>100</v>
      </c>
      <c r="AJ79" s="219">
        <f t="shared" si="60"/>
        <v>1</v>
      </c>
      <c r="AK79" s="221">
        <f t="shared" si="52"/>
        <v>7</v>
      </c>
      <c r="AL79" s="381">
        <v>2039</v>
      </c>
      <c r="AM79" s="222">
        <f t="shared" si="53"/>
        <v>2.532919254658385</v>
      </c>
      <c r="AN79" s="219">
        <f t="shared" si="54"/>
        <v>2</v>
      </c>
      <c r="AO79" s="221">
        <f t="shared" si="55"/>
        <v>17</v>
      </c>
      <c r="AP79" s="223">
        <f t="shared" si="56"/>
        <v>1</v>
      </c>
      <c r="AQ79" s="404" t="s">
        <v>124</v>
      </c>
      <c r="AR79" s="278"/>
      <c r="AS79" s="125"/>
      <c r="AT79" s="125"/>
      <c r="AU79" s="125"/>
      <c r="AV79" s="125"/>
      <c r="AW79" s="125"/>
      <c r="AX79" s="125"/>
      <c r="AY79" s="125"/>
    </row>
    <row r="80" spans="1:44" s="128" customFormat="1" ht="18" customHeight="1">
      <c r="A80" s="198">
        <f>A79+1</f>
        <v>2</v>
      </c>
      <c r="B80" s="239" t="s">
        <v>93</v>
      </c>
      <c r="C80" s="241">
        <v>51</v>
      </c>
      <c r="D80" s="180">
        <v>56</v>
      </c>
      <c r="E80" s="166"/>
      <c r="F80" s="155">
        <f t="shared" si="44"/>
        <v>1</v>
      </c>
      <c r="G80" s="244">
        <v>898</v>
      </c>
      <c r="H80" s="180">
        <v>906</v>
      </c>
      <c r="I80" s="167"/>
      <c r="J80" s="155">
        <f t="shared" si="45"/>
        <v>1</v>
      </c>
      <c r="K80" s="240">
        <v>32</v>
      </c>
      <c r="L80" s="182">
        <v>32</v>
      </c>
      <c r="M80" s="155"/>
      <c r="N80" s="157">
        <f t="shared" si="46"/>
        <v>1</v>
      </c>
      <c r="O80" s="180">
        <v>935</v>
      </c>
      <c r="P80" s="180">
        <v>98</v>
      </c>
      <c r="Q80" s="157">
        <f t="shared" si="57"/>
        <v>2</v>
      </c>
      <c r="R80" s="180">
        <v>161</v>
      </c>
      <c r="S80" s="158">
        <f t="shared" si="42"/>
        <v>1</v>
      </c>
      <c r="T80" s="120">
        <v>992</v>
      </c>
      <c r="U80" s="180">
        <v>1250</v>
      </c>
      <c r="V80" s="159">
        <f t="shared" si="58"/>
        <v>1.2600806451612903</v>
      </c>
      <c r="W80" s="152">
        <f t="shared" si="59"/>
        <v>2</v>
      </c>
      <c r="X80" s="155">
        <f t="shared" si="47"/>
        <v>8</v>
      </c>
      <c r="Y80" s="180">
        <v>95</v>
      </c>
      <c r="Z80" s="160">
        <f t="shared" si="48"/>
        <v>2</v>
      </c>
      <c r="AA80" s="180">
        <v>67</v>
      </c>
      <c r="AB80" s="160">
        <f t="shared" si="49"/>
        <v>2</v>
      </c>
      <c r="AC80" s="180">
        <v>18417</v>
      </c>
      <c r="AD80" s="161">
        <f t="shared" si="50"/>
        <v>1.5636780438104942</v>
      </c>
      <c r="AE80" s="157">
        <f t="shared" si="51"/>
        <v>1</v>
      </c>
      <c r="AF80" s="180">
        <v>4394</v>
      </c>
      <c r="AG80" s="168"/>
      <c r="AH80" s="155">
        <f t="shared" si="43"/>
        <v>1</v>
      </c>
      <c r="AI80" s="181">
        <v>100</v>
      </c>
      <c r="AJ80" s="160">
        <f t="shared" si="60"/>
        <v>1</v>
      </c>
      <c r="AK80" s="163">
        <f t="shared" si="52"/>
        <v>7</v>
      </c>
      <c r="AL80" s="180">
        <v>595</v>
      </c>
      <c r="AM80" s="164">
        <f t="shared" si="53"/>
        <v>0.6567328918322296</v>
      </c>
      <c r="AN80" s="160">
        <f t="shared" si="54"/>
        <v>1</v>
      </c>
      <c r="AO80" s="163">
        <f t="shared" si="55"/>
        <v>16</v>
      </c>
      <c r="AP80" s="165">
        <f t="shared" si="56"/>
        <v>0.9411764705882354</v>
      </c>
      <c r="AQ80" s="334" t="s">
        <v>124</v>
      </c>
      <c r="AR80" s="278"/>
    </row>
    <row r="81" spans="1:51" s="128" customFormat="1" ht="18" customHeight="1">
      <c r="A81" s="198">
        <f aca="true" t="shared" si="61" ref="A81:A96">A80+1</f>
        <v>3</v>
      </c>
      <c r="B81" s="239" t="s">
        <v>100</v>
      </c>
      <c r="C81" s="241">
        <v>60</v>
      </c>
      <c r="D81" s="180">
        <v>65</v>
      </c>
      <c r="E81" s="172"/>
      <c r="F81" s="155">
        <f t="shared" si="44"/>
        <v>1</v>
      </c>
      <c r="G81" s="247">
        <v>970</v>
      </c>
      <c r="H81" s="180">
        <v>968</v>
      </c>
      <c r="I81" s="170"/>
      <c r="J81" s="155">
        <f t="shared" si="45"/>
        <v>1</v>
      </c>
      <c r="K81" s="240">
        <v>38</v>
      </c>
      <c r="L81" s="182">
        <v>38</v>
      </c>
      <c r="M81" s="155"/>
      <c r="N81" s="173">
        <f t="shared" si="46"/>
        <v>1</v>
      </c>
      <c r="O81" s="180">
        <v>1450</v>
      </c>
      <c r="P81" s="180">
        <v>90</v>
      </c>
      <c r="Q81" s="157">
        <f t="shared" si="57"/>
        <v>2</v>
      </c>
      <c r="R81" s="180">
        <v>184</v>
      </c>
      <c r="S81" s="158">
        <f t="shared" si="42"/>
        <v>1</v>
      </c>
      <c r="T81" s="120">
        <v>1178</v>
      </c>
      <c r="U81" s="180">
        <v>1590</v>
      </c>
      <c r="V81" s="159">
        <f t="shared" si="58"/>
        <v>1.3497453310696095</v>
      </c>
      <c r="W81" s="152">
        <f t="shared" si="59"/>
        <v>2</v>
      </c>
      <c r="X81" s="155">
        <f t="shared" si="47"/>
        <v>8</v>
      </c>
      <c r="Y81" s="180">
        <v>71</v>
      </c>
      <c r="Z81" s="160">
        <f t="shared" si="48"/>
        <v>1</v>
      </c>
      <c r="AA81" s="180">
        <v>49</v>
      </c>
      <c r="AB81" s="160">
        <f t="shared" si="49"/>
        <v>1</v>
      </c>
      <c r="AC81" s="180">
        <v>33674</v>
      </c>
      <c r="AD81" s="161">
        <f t="shared" si="50"/>
        <v>2.6759376986649714</v>
      </c>
      <c r="AE81" s="157">
        <f t="shared" si="51"/>
        <v>1</v>
      </c>
      <c r="AF81" s="180">
        <v>7915</v>
      </c>
      <c r="AG81" s="162"/>
      <c r="AH81" s="155">
        <f t="shared" si="43"/>
        <v>1</v>
      </c>
      <c r="AI81" s="181">
        <v>100</v>
      </c>
      <c r="AJ81" s="160">
        <f t="shared" si="60"/>
        <v>1</v>
      </c>
      <c r="AK81" s="163">
        <f t="shared" si="52"/>
        <v>5</v>
      </c>
      <c r="AL81" s="180">
        <v>5154</v>
      </c>
      <c r="AM81" s="164">
        <f t="shared" si="53"/>
        <v>5.324380165289257</v>
      </c>
      <c r="AN81" s="160">
        <f t="shared" si="54"/>
        <v>2</v>
      </c>
      <c r="AO81" s="163">
        <f t="shared" si="55"/>
        <v>15</v>
      </c>
      <c r="AP81" s="165">
        <f t="shared" si="56"/>
        <v>0.8823529411764706</v>
      </c>
      <c r="AQ81" s="334" t="s">
        <v>124</v>
      </c>
      <c r="AR81" s="278"/>
      <c r="AS81" s="125"/>
      <c r="AT81" s="125"/>
      <c r="AU81" s="125"/>
      <c r="AV81" s="125"/>
      <c r="AW81" s="125"/>
      <c r="AX81" s="125"/>
      <c r="AY81" s="125"/>
    </row>
    <row r="82" spans="1:51" s="128" customFormat="1" ht="18" customHeight="1">
      <c r="A82" s="198">
        <f t="shared" si="61"/>
        <v>4</v>
      </c>
      <c r="B82" s="260" t="s">
        <v>95</v>
      </c>
      <c r="C82" s="241">
        <v>42</v>
      </c>
      <c r="D82" s="261">
        <v>52</v>
      </c>
      <c r="E82" s="174"/>
      <c r="F82" s="155">
        <f t="shared" si="44"/>
        <v>1</v>
      </c>
      <c r="G82" s="242">
        <v>952</v>
      </c>
      <c r="H82" s="261">
        <v>950</v>
      </c>
      <c r="I82" s="174"/>
      <c r="J82" s="155">
        <f t="shared" si="45"/>
        <v>1</v>
      </c>
      <c r="K82" s="243">
        <v>33</v>
      </c>
      <c r="L82" s="182">
        <v>33</v>
      </c>
      <c r="M82" s="174"/>
      <c r="N82" s="157">
        <f t="shared" si="46"/>
        <v>1</v>
      </c>
      <c r="O82" s="261">
        <v>932</v>
      </c>
      <c r="P82" s="261">
        <v>97</v>
      </c>
      <c r="Q82" s="157">
        <f t="shared" si="57"/>
        <v>2</v>
      </c>
      <c r="R82" s="261">
        <v>239</v>
      </c>
      <c r="S82" s="158">
        <f t="shared" si="42"/>
        <v>1</v>
      </c>
      <c r="T82" s="263">
        <v>1023</v>
      </c>
      <c r="U82" s="261">
        <v>1207</v>
      </c>
      <c r="V82" s="159">
        <f t="shared" si="58"/>
        <v>1.1798631476050832</v>
      </c>
      <c r="W82" s="152">
        <f t="shared" si="59"/>
        <v>2</v>
      </c>
      <c r="X82" s="155">
        <f t="shared" si="47"/>
        <v>8</v>
      </c>
      <c r="Y82" s="261">
        <v>76</v>
      </c>
      <c r="Z82" s="160">
        <f t="shared" si="48"/>
        <v>1</v>
      </c>
      <c r="AA82" s="261">
        <v>53</v>
      </c>
      <c r="AB82" s="160">
        <f t="shared" si="49"/>
        <v>2</v>
      </c>
      <c r="AC82" s="261">
        <v>16829</v>
      </c>
      <c r="AD82" s="161">
        <f t="shared" si="50"/>
        <v>1.362672064777328</v>
      </c>
      <c r="AE82" s="157">
        <f t="shared" si="51"/>
        <v>1</v>
      </c>
      <c r="AF82" s="261">
        <v>4615</v>
      </c>
      <c r="AG82" s="168"/>
      <c r="AH82" s="155">
        <f t="shared" si="43"/>
        <v>1</v>
      </c>
      <c r="AI82" s="182">
        <v>100</v>
      </c>
      <c r="AJ82" s="160">
        <f t="shared" si="60"/>
        <v>1</v>
      </c>
      <c r="AK82" s="163">
        <f t="shared" si="52"/>
        <v>6</v>
      </c>
      <c r="AL82" s="261">
        <v>622</v>
      </c>
      <c r="AM82" s="164">
        <f t="shared" si="53"/>
        <v>0.6547368421052632</v>
      </c>
      <c r="AN82" s="160">
        <f t="shared" si="54"/>
        <v>1</v>
      </c>
      <c r="AO82" s="163">
        <f t="shared" si="55"/>
        <v>15</v>
      </c>
      <c r="AP82" s="165">
        <f t="shared" si="56"/>
        <v>0.8823529411764706</v>
      </c>
      <c r="AQ82" s="334" t="s">
        <v>124</v>
      </c>
      <c r="AR82" s="278"/>
      <c r="AS82" s="125"/>
      <c r="AT82" s="125"/>
      <c r="AU82" s="125"/>
      <c r="AV82" s="125"/>
      <c r="AW82" s="125"/>
      <c r="AX82" s="125"/>
      <c r="AY82" s="125"/>
    </row>
    <row r="83" spans="1:51" s="128" customFormat="1" ht="18" customHeight="1">
      <c r="A83" s="198">
        <f t="shared" si="61"/>
        <v>5</v>
      </c>
      <c r="B83" s="239" t="s">
        <v>94</v>
      </c>
      <c r="C83" s="241">
        <v>69</v>
      </c>
      <c r="D83" s="180">
        <v>82</v>
      </c>
      <c r="E83" s="166"/>
      <c r="F83" s="155">
        <f t="shared" si="44"/>
        <v>1</v>
      </c>
      <c r="G83" s="244">
        <v>1592</v>
      </c>
      <c r="H83" s="180">
        <v>1596</v>
      </c>
      <c r="I83" s="167"/>
      <c r="J83" s="155">
        <f t="shared" si="45"/>
        <v>1</v>
      </c>
      <c r="K83" s="240">
        <v>57</v>
      </c>
      <c r="L83" s="182">
        <v>57</v>
      </c>
      <c r="M83" s="155"/>
      <c r="N83" s="157">
        <f t="shared" si="46"/>
        <v>1</v>
      </c>
      <c r="O83" s="180">
        <v>1545</v>
      </c>
      <c r="P83" s="180">
        <v>100</v>
      </c>
      <c r="Q83" s="157">
        <f t="shared" si="57"/>
        <v>2</v>
      </c>
      <c r="R83" s="180">
        <v>951</v>
      </c>
      <c r="S83" s="158">
        <f t="shared" si="42"/>
        <v>1</v>
      </c>
      <c r="T83" s="120">
        <v>1767</v>
      </c>
      <c r="U83" s="180">
        <v>1933</v>
      </c>
      <c r="V83" s="159">
        <f t="shared" si="58"/>
        <v>1.0939445387662705</v>
      </c>
      <c r="W83" s="152">
        <f t="shared" si="59"/>
        <v>2</v>
      </c>
      <c r="X83" s="155">
        <f t="shared" si="47"/>
        <v>8</v>
      </c>
      <c r="Y83" s="180">
        <v>98</v>
      </c>
      <c r="Z83" s="160">
        <f t="shared" si="48"/>
        <v>2</v>
      </c>
      <c r="AA83" s="180">
        <v>13</v>
      </c>
      <c r="AB83" s="160">
        <f t="shared" si="49"/>
        <v>0</v>
      </c>
      <c r="AC83" s="180">
        <v>18253</v>
      </c>
      <c r="AD83" s="161">
        <f t="shared" si="50"/>
        <v>0.8797474455369193</v>
      </c>
      <c r="AE83" s="157">
        <f t="shared" si="51"/>
        <v>0</v>
      </c>
      <c r="AF83" s="180">
        <v>5365</v>
      </c>
      <c r="AG83" s="168"/>
      <c r="AH83" s="155">
        <f t="shared" si="43"/>
        <v>1</v>
      </c>
      <c r="AI83" s="181">
        <v>100</v>
      </c>
      <c r="AJ83" s="160">
        <f t="shared" si="60"/>
        <v>1</v>
      </c>
      <c r="AK83" s="163">
        <f t="shared" si="52"/>
        <v>4</v>
      </c>
      <c r="AL83" s="180">
        <v>4206</v>
      </c>
      <c r="AM83" s="164">
        <f t="shared" si="53"/>
        <v>2.6353383458646618</v>
      </c>
      <c r="AN83" s="160">
        <f t="shared" si="54"/>
        <v>2</v>
      </c>
      <c r="AO83" s="163">
        <f t="shared" si="55"/>
        <v>14</v>
      </c>
      <c r="AP83" s="165">
        <f t="shared" si="56"/>
        <v>0.823529411764706</v>
      </c>
      <c r="AQ83" s="334" t="s">
        <v>124</v>
      </c>
      <c r="AR83" s="278"/>
      <c r="AS83" s="132"/>
      <c r="AT83" s="132"/>
      <c r="AU83" s="132"/>
      <c r="AV83" s="132"/>
      <c r="AW83" s="132"/>
      <c r="AX83" s="132"/>
      <c r="AY83" s="132"/>
    </row>
    <row r="84" spans="1:51" s="128" customFormat="1" ht="18" customHeight="1">
      <c r="A84" s="198">
        <f t="shared" si="61"/>
        <v>6</v>
      </c>
      <c r="B84" s="260" t="s">
        <v>123</v>
      </c>
      <c r="C84" s="241">
        <v>53</v>
      </c>
      <c r="D84" s="261">
        <v>64</v>
      </c>
      <c r="E84" s="169"/>
      <c r="F84" s="155">
        <f t="shared" si="44"/>
        <v>1</v>
      </c>
      <c r="G84" s="244">
        <v>980</v>
      </c>
      <c r="H84" s="261">
        <v>971</v>
      </c>
      <c r="I84" s="170"/>
      <c r="J84" s="155">
        <f t="shared" si="45"/>
        <v>1</v>
      </c>
      <c r="K84" s="240">
        <v>37</v>
      </c>
      <c r="L84" s="182">
        <v>37</v>
      </c>
      <c r="M84" s="155"/>
      <c r="N84" s="157">
        <f t="shared" si="46"/>
        <v>1</v>
      </c>
      <c r="O84" s="261">
        <v>812</v>
      </c>
      <c r="P84" s="261">
        <v>68</v>
      </c>
      <c r="Q84" s="157">
        <f t="shared" si="57"/>
        <v>0</v>
      </c>
      <c r="R84" s="261">
        <v>183</v>
      </c>
      <c r="S84" s="158">
        <f t="shared" si="42"/>
        <v>1</v>
      </c>
      <c r="T84" s="263">
        <v>1147</v>
      </c>
      <c r="U84" s="261">
        <v>1346</v>
      </c>
      <c r="V84" s="159">
        <f t="shared" si="58"/>
        <v>1.1734960767218832</v>
      </c>
      <c r="W84" s="152">
        <f t="shared" si="59"/>
        <v>2</v>
      </c>
      <c r="X84" s="155">
        <f t="shared" si="47"/>
        <v>6</v>
      </c>
      <c r="Y84" s="261">
        <v>71</v>
      </c>
      <c r="Z84" s="160">
        <f t="shared" si="48"/>
        <v>1</v>
      </c>
      <c r="AA84" s="261">
        <v>57</v>
      </c>
      <c r="AB84" s="160">
        <f t="shared" si="49"/>
        <v>2</v>
      </c>
      <c r="AC84" s="261">
        <v>21542</v>
      </c>
      <c r="AD84" s="161">
        <f t="shared" si="50"/>
        <v>1.7065673770102197</v>
      </c>
      <c r="AE84" s="157">
        <f t="shared" si="51"/>
        <v>1</v>
      </c>
      <c r="AF84" s="261">
        <v>8737</v>
      </c>
      <c r="AG84" s="162"/>
      <c r="AH84" s="155">
        <f t="shared" si="43"/>
        <v>1</v>
      </c>
      <c r="AI84" s="182">
        <v>100</v>
      </c>
      <c r="AJ84" s="160">
        <f t="shared" si="60"/>
        <v>1</v>
      </c>
      <c r="AK84" s="163">
        <f t="shared" si="52"/>
        <v>6</v>
      </c>
      <c r="AL84" s="261">
        <v>365</v>
      </c>
      <c r="AM84" s="164">
        <f t="shared" si="53"/>
        <v>0.37590113285272914</v>
      </c>
      <c r="AN84" s="160">
        <f t="shared" si="54"/>
        <v>0</v>
      </c>
      <c r="AO84" s="163">
        <f t="shared" si="55"/>
        <v>12</v>
      </c>
      <c r="AP84" s="165">
        <f t="shared" si="56"/>
        <v>0.7058823529411765</v>
      </c>
      <c r="AQ84" s="334" t="s">
        <v>124</v>
      </c>
      <c r="AR84" s="278"/>
      <c r="AS84" s="125"/>
      <c r="AT84" s="125"/>
      <c r="AU84" s="125"/>
      <c r="AV84" s="125"/>
      <c r="AW84" s="125"/>
      <c r="AX84" s="125"/>
      <c r="AY84" s="125"/>
    </row>
    <row r="85" spans="1:51" s="128" customFormat="1" ht="18" customHeight="1">
      <c r="A85" s="198">
        <f t="shared" si="61"/>
        <v>7</v>
      </c>
      <c r="B85" s="260" t="s">
        <v>96</v>
      </c>
      <c r="C85" s="241">
        <v>55</v>
      </c>
      <c r="D85" s="261">
        <v>61</v>
      </c>
      <c r="E85" s="166"/>
      <c r="F85" s="155">
        <f t="shared" si="44"/>
        <v>1</v>
      </c>
      <c r="G85" s="244">
        <v>1208</v>
      </c>
      <c r="H85" s="261">
        <v>1213</v>
      </c>
      <c r="I85" s="167"/>
      <c r="J85" s="155">
        <f t="shared" si="45"/>
        <v>1</v>
      </c>
      <c r="K85" s="240">
        <v>41</v>
      </c>
      <c r="L85" s="182">
        <v>41</v>
      </c>
      <c r="M85" s="155"/>
      <c r="N85" s="157">
        <f t="shared" si="46"/>
        <v>1</v>
      </c>
      <c r="O85" s="261">
        <v>1760</v>
      </c>
      <c r="P85" s="261">
        <v>100</v>
      </c>
      <c r="Q85" s="157">
        <f t="shared" si="57"/>
        <v>2</v>
      </c>
      <c r="R85" s="261">
        <v>331</v>
      </c>
      <c r="S85" s="158">
        <f aca="true" t="shared" si="62" ref="S85:S96">IF(R85&gt;150,1,0)</f>
        <v>1</v>
      </c>
      <c r="T85" s="273">
        <v>1271</v>
      </c>
      <c r="U85" s="261">
        <v>1605</v>
      </c>
      <c r="V85" s="159">
        <f t="shared" si="58"/>
        <v>1.2627852084972462</v>
      </c>
      <c r="W85" s="152">
        <f t="shared" si="59"/>
        <v>2</v>
      </c>
      <c r="X85" s="155">
        <f t="shared" si="47"/>
        <v>8</v>
      </c>
      <c r="Y85" s="261">
        <v>50</v>
      </c>
      <c r="Z85" s="160">
        <f t="shared" si="48"/>
        <v>0</v>
      </c>
      <c r="AA85" s="261">
        <v>23</v>
      </c>
      <c r="AB85" s="160">
        <f t="shared" si="49"/>
        <v>0</v>
      </c>
      <c r="AC85" s="261">
        <v>21066</v>
      </c>
      <c r="AD85" s="161">
        <f t="shared" si="50"/>
        <v>1.3359122328619444</v>
      </c>
      <c r="AE85" s="157">
        <f t="shared" si="51"/>
        <v>0</v>
      </c>
      <c r="AF85" s="261">
        <v>7600</v>
      </c>
      <c r="AG85" s="168"/>
      <c r="AH85" s="155">
        <f aca="true" t="shared" si="63" ref="AH85:AH96">IF(AF85&gt;H85*3,1,0)</f>
        <v>1</v>
      </c>
      <c r="AI85" s="182">
        <v>100</v>
      </c>
      <c r="AJ85" s="160">
        <f t="shared" si="60"/>
        <v>1</v>
      </c>
      <c r="AK85" s="163">
        <f t="shared" si="52"/>
        <v>2</v>
      </c>
      <c r="AL85" s="261">
        <v>1172</v>
      </c>
      <c r="AM85" s="164">
        <f t="shared" si="53"/>
        <v>0.966199505358615</v>
      </c>
      <c r="AN85" s="160">
        <f t="shared" si="54"/>
        <v>2</v>
      </c>
      <c r="AO85" s="163">
        <f t="shared" si="55"/>
        <v>12</v>
      </c>
      <c r="AP85" s="165">
        <f t="shared" si="56"/>
        <v>0.7058823529411765</v>
      </c>
      <c r="AQ85" s="334" t="s">
        <v>124</v>
      </c>
      <c r="AR85" s="278"/>
      <c r="AS85" s="130"/>
      <c r="AT85" s="130"/>
      <c r="AU85" s="130"/>
      <c r="AV85" s="130"/>
      <c r="AW85" s="130"/>
      <c r="AX85" s="130"/>
      <c r="AY85" s="130"/>
    </row>
    <row r="86" spans="1:51" s="127" customFormat="1" ht="15" customHeight="1">
      <c r="A86" s="198">
        <f t="shared" si="61"/>
        <v>8</v>
      </c>
      <c r="B86" s="239" t="s">
        <v>88</v>
      </c>
      <c r="C86" s="241">
        <v>58</v>
      </c>
      <c r="D86" s="180">
        <v>74</v>
      </c>
      <c r="E86" s="154"/>
      <c r="F86" s="155">
        <f t="shared" si="44"/>
        <v>1</v>
      </c>
      <c r="G86" s="244">
        <v>1165</v>
      </c>
      <c r="H86" s="180">
        <v>1152</v>
      </c>
      <c r="I86" s="154"/>
      <c r="J86" s="155">
        <f t="shared" si="45"/>
        <v>1</v>
      </c>
      <c r="K86" s="240">
        <v>42</v>
      </c>
      <c r="L86" s="182">
        <v>42</v>
      </c>
      <c r="M86" s="154"/>
      <c r="N86" s="157">
        <f t="shared" si="46"/>
        <v>1</v>
      </c>
      <c r="O86" s="180">
        <v>1042</v>
      </c>
      <c r="P86" s="180">
        <v>87</v>
      </c>
      <c r="Q86" s="157">
        <f t="shared" si="57"/>
        <v>1</v>
      </c>
      <c r="R86" s="180">
        <v>292</v>
      </c>
      <c r="S86" s="158">
        <f t="shared" si="62"/>
        <v>1</v>
      </c>
      <c r="T86" s="120">
        <v>1302</v>
      </c>
      <c r="U86" s="180">
        <v>1624</v>
      </c>
      <c r="V86" s="159">
        <f t="shared" si="58"/>
        <v>1.2473118279569892</v>
      </c>
      <c r="W86" s="152">
        <f t="shared" si="59"/>
        <v>2</v>
      </c>
      <c r="X86" s="155">
        <f t="shared" si="47"/>
        <v>7</v>
      </c>
      <c r="Y86" s="180">
        <v>59</v>
      </c>
      <c r="Z86" s="160">
        <f t="shared" si="48"/>
        <v>0</v>
      </c>
      <c r="AA86" s="180">
        <v>32</v>
      </c>
      <c r="AB86" s="160">
        <f t="shared" si="49"/>
        <v>0</v>
      </c>
      <c r="AC86" s="180">
        <v>14940</v>
      </c>
      <c r="AD86" s="161">
        <f t="shared" si="50"/>
        <v>0.9975961538461539</v>
      </c>
      <c r="AE86" s="157">
        <f t="shared" si="51"/>
        <v>0</v>
      </c>
      <c r="AF86" s="180">
        <v>6664</v>
      </c>
      <c r="AG86" s="162"/>
      <c r="AH86" s="155">
        <f t="shared" si="63"/>
        <v>1</v>
      </c>
      <c r="AI86" s="181">
        <v>100</v>
      </c>
      <c r="AJ86" s="160">
        <f t="shared" si="60"/>
        <v>1</v>
      </c>
      <c r="AK86" s="163">
        <f t="shared" si="52"/>
        <v>2</v>
      </c>
      <c r="AL86" s="180">
        <v>1054</v>
      </c>
      <c r="AM86" s="164">
        <f t="shared" si="53"/>
        <v>0.9149305555555556</v>
      </c>
      <c r="AN86" s="160">
        <f t="shared" si="54"/>
        <v>2</v>
      </c>
      <c r="AO86" s="163">
        <f t="shared" si="55"/>
        <v>11</v>
      </c>
      <c r="AP86" s="165">
        <f t="shared" si="56"/>
        <v>0.6470588235294117</v>
      </c>
      <c r="AQ86" s="334" t="s">
        <v>124</v>
      </c>
      <c r="AR86" s="278"/>
      <c r="AS86" s="128"/>
      <c r="AT86" s="128"/>
      <c r="AU86" s="128"/>
      <c r="AV86" s="128"/>
      <c r="AW86" s="128"/>
      <c r="AX86" s="128"/>
      <c r="AY86" s="128"/>
    </row>
    <row r="87" spans="1:51" s="127" customFormat="1" ht="15" customHeight="1">
      <c r="A87" s="198">
        <f t="shared" si="61"/>
        <v>9</v>
      </c>
      <c r="B87" s="260" t="s">
        <v>128</v>
      </c>
      <c r="C87" s="241">
        <v>31</v>
      </c>
      <c r="D87" s="261">
        <v>37</v>
      </c>
      <c r="E87" s="174"/>
      <c r="F87" s="155">
        <f t="shared" si="44"/>
        <v>1</v>
      </c>
      <c r="G87" s="265">
        <v>723</v>
      </c>
      <c r="H87" s="261">
        <v>724</v>
      </c>
      <c r="I87" s="174"/>
      <c r="J87" s="155">
        <f t="shared" si="45"/>
        <v>1</v>
      </c>
      <c r="K87" s="266">
        <v>30</v>
      </c>
      <c r="L87" s="182">
        <v>30</v>
      </c>
      <c r="M87" s="174"/>
      <c r="N87" s="157">
        <f t="shared" si="46"/>
        <v>1</v>
      </c>
      <c r="O87" s="261">
        <v>1085</v>
      </c>
      <c r="P87" s="261">
        <v>88</v>
      </c>
      <c r="Q87" s="157">
        <f t="shared" si="57"/>
        <v>1</v>
      </c>
      <c r="R87" s="261">
        <v>127</v>
      </c>
      <c r="S87" s="158">
        <f t="shared" si="62"/>
        <v>0</v>
      </c>
      <c r="T87" s="267">
        <v>930</v>
      </c>
      <c r="U87" s="261">
        <v>1020</v>
      </c>
      <c r="V87" s="159">
        <f t="shared" si="58"/>
        <v>1.096774193548387</v>
      </c>
      <c r="W87" s="152">
        <f t="shared" si="59"/>
        <v>2</v>
      </c>
      <c r="X87" s="155">
        <f t="shared" si="47"/>
        <v>6</v>
      </c>
      <c r="Y87" s="261">
        <v>75</v>
      </c>
      <c r="Z87" s="160">
        <f t="shared" si="48"/>
        <v>1</v>
      </c>
      <c r="AA87" s="261">
        <v>53</v>
      </c>
      <c r="AB87" s="160">
        <f t="shared" si="49"/>
        <v>2</v>
      </c>
      <c r="AC87" s="261">
        <v>9031</v>
      </c>
      <c r="AD87" s="161">
        <f t="shared" si="50"/>
        <v>0.9595197620059499</v>
      </c>
      <c r="AE87" s="157">
        <f t="shared" si="51"/>
        <v>0</v>
      </c>
      <c r="AF87" s="261">
        <v>2903</v>
      </c>
      <c r="AG87" s="168"/>
      <c r="AH87" s="155">
        <f t="shared" si="63"/>
        <v>1</v>
      </c>
      <c r="AI87" s="182">
        <v>100</v>
      </c>
      <c r="AJ87" s="160">
        <f t="shared" si="60"/>
        <v>1</v>
      </c>
      <c r="AK87" s="163">
        <f t="shared" si="52"/>
        <v>5</v>
      </c>
      <c r="AL87" s="261">
        <v>13</v>
      </c>
      <c r="AM87" s="164">
        <f t="shared" si="53"/>
        <v>0.017955801104972375</v>
      </c>
      <c r="AN87" s="160">
        <f t="shared" si="54"/>
        <v>0</v>
      </c>
      <c r="AO87" s="163">
        <f t="shared" si="55"/>
        <v>11</v>
      </c>
      <c r="AP87" s="165">
        <f t="shared" si="56"/>
        <v>0.6470588235294117</v>
      </c>
      <c r="AQ87" s="334" t="s">
        <v>124</v>
      </c>
      <c r="AR87" s="278"/>
      <c r="AS87" s="132" t="s">
        <v>84</v>
      </c>
      <c r="AT87" s="132"/>
      <c r="AU87" s="132"/>
      <c r="AV87" s="132"/>
      <c r="AW87" s="132"/>
      <c r="AX87" s="132"/>
      <c r="AY87" s="132"/>
    </row>
    <row r="88" spans="1:51" s="127" customFormat="1" ht="15" customHeight="1">
      <c r="A88" s="198">
        <f t="shared" si="61"/>
        <v>10</v>
      </c>
      <c r="B88" s="239" t="s">
        <v>97</v>
      </c>
      <c r="C88" s="241">
        <v>61</v>
      </c>
      <c r="D88" s="180">
        <v>87</v>
      </c>
      <c r="E88" s="166"/>
      <c r="F88" s="155">
        <f t="shared" si="44"/>
        <v>0</v>
      </c>
      <c r="G88" s="246">
        <v>1084</v>
      </c>
      <c r="H88" s="180">
        <v>1079</v>
      </c>
      <c r="I88" s="167"/>
      <c r="J88" s="155">
        <f t="shared" si="45"/>
        <v>1</v>
      </c>
      <c r="K88" s="248">
        <v>40</v>
      </c>
      <c r="L88" s="182">
        <v>40</v>
      </c>
      <c r="M88" s="155"/>
      <c r="N88" s="157">
        <f t="shared" si="46"/>
        <v>1</v>
      </c>
      <c r="O88" s="180">
        <v>991</v>
      </c>
      <c r="P88" s="180">
        <v>91</v>
      </c>
      <c r="Q88" s="157">
        <f t="shared" si="57"/>
        <v>2</v>
      </c>
      <c r="R88" s="180">
        <v>267</v>
      </c>
      <c r="S88" s="158">
        <f t="shared" si="62"/>
        <v>1</v>
      </c>
      <c r="T88" s="120">
        <v>1240</v>
      </c>
      <c r="U88" s="180">
        <v>1552</v>
      </c>
      <c r="V88" s="159">
        <f t="shared" si="58"/>
        <v>1.2516129032258065</v>
      </c>
      <c r="W88" s="152">
        <f t="shared" si="59"/>
        <v>2</v>
      </c>
      <c r="X88" s="155">
        <f t="shared" si="47"/>
        <v>7</v>
      </c>
      <c r="Y88" s="180">
        <v>35</v>
      </c>
      <c r="Z88" s="160">
        <f t="shared" si="48"/>
        <v>0</v>
      </c>
      <c r="AA88" s="180">
        <v>20</v>
      </c>
      <c r="AB88" s="160">
        <f t="shared" si="49"/>
        <v>0</v>
      </c>
      <c r="AC88" s="180">
        <v>17457</v>
      </c>
      <c r="AD88" s="161">
        <f t="shared" si="50"/>
        <v>1.2445284094959719</v>
      </c>
      <c r="AE88" s="157">
        <f t="shared" si="51"/>
        <v>0</v>
      </c>
      <c r="AF88" s="180">
        <v>7328</v>
      </c>
      <c r="AG88" s="168"/>
      <c r="AH88" s="155">
        <f t="shared" si="63"/>
        <v>1</v>
      </c>
      <c r="AI88" s="181">
        <v>100</v>
      </c>
      <c r="AJ88" s="160">
        <f t="shared" si="60"/>
        <v>1</v>
      </c>
      <c r="AK88" s="163">
        <f t="shared" si="52"/>
        <v>2</v>
      </c>
      <c r="AL88" s="180">
        <v>703</v>
      </c>
      <c r="AM88" s="164">
        <f t="shared" si="53"/>
        <v>0.6515291936978684</v>
      </c>
      <c r="AN88" s="160">
        <f t="shared" si="54"/>
        <v>1</v>
      </c>
      <c r="AO88" s="163">
        <f t="shared" si="55"/>
        <v>10</v>
      </c>
      <c r="AP88" s="165">
        <f t="shared" si="56"/>
        <v>0.5882352941176471</v>
      </c>
      <c r="AQ88" s="334" t="s">
        <v>124</v>
      </c>
      <c r="AR88" s="278"/>
      <c r="AS88" s="125"/>
      <c r="AT88" s="125"/>
      <c r="AU88" s="125"/>
      <c r="AV88" s="125"/>
      <c r="AW88" s="125"/>
      <c r="AX88" s="125"/>
      <c r="AY88" s="125"/>
    </row>
    <row r="89" spans="1:44" s="308" customFormat="1" ht="17.25">
      <c r="A89" s="198">
        <f t="shared" si="61"/>
        <v>11</v>
      </c>
      <c r="B89" s="260" t="s">
        <v>89</v>
      </c>
      <c r="C89" s="241">
        <v>29</v>
      </c>
      <c r="D89" s="261">
        <v>39</v>
      </c>
      <c r="E89" s="174"/>
      <c r="F89" s="155">
        <f t="shared" si="44"/>
        <v>1</v>
      </c>
      <c r="G89" s="246">
        <v>527</v>
      </c>
      <c r="H89" s="261">
        <v>535</v>
      </c>
      <c r="I89" s="174"/>
      <c r="J89" s="155">
        <f t="shared" si="45"/>
        <v>1</v>
      </c>
      <c r="K89" s="248">
        <v>23</v>
      </c>
      <c r="L89" s="182">
        <v>23</v>
      </c>
      <c r="M89" s="174"/>
      <c r="N89" s="157">
        <f t="shared" si="46"/>
        <v>1</v>
      </c>
      <c r="O89" s="261">
        <v>581</v>
      </c>
      <c r="P89" s="261">
        <v>73</v>
      </c>
      <c r="Q89" s="157">
        <f t="shared" si="57"/>
        <v>1</v>
      </c>
      <c r="R89" s="261">
        <v>234</v>
      </c>
      <c r="S89" s="158">
        <f t="shared" si="62"/>
        <v>1</v>
      </c>
      <c r="T89" s="240">
        <v>713</v>
      </c>
      <c r="U89" s="261">
        <v>872</v>
      </c>
      <c r="V89" s="159">
        <f t="shared" si="58"/>
        <v>1.2230014025245441</v>
      </c>
      <c r="W89" s="152">
        <f t="shared" si="59"/>
        <v>2</v>
      </c>
      <c r="X89" s="155">
        <f t="shared" si="47"/>
        <v>7</v>
      </c>
      <c r="Y89" s="261">
        <v>58</v>
      </c>
      <c r="Z89" s="160">
        <f t="shared" si="48"/>
        <v>0</v>
      </c>
      <c r="AA89" s="261">
        <v>34</v>
      </c>
      <c r="AB89" s="160">
        <f t="shared" si="49"/>
        <v>0</v>
      </c>
      <c r="AC89" s="261">
        <v>10706</v>
      </c>
      <c r="AD89" s="161">
        <f t="shared" si="50"/>
        <v>1.5393242271746945</v>
      </c>
      <c r="AE89" s="157">
        <f t="shared" si="51"/>
        <v>1</v>
      </c>
      <c r="AF89" s="261">
        <v>1648</v>
      </c>
      <c r="AG89" s="168"/>
      <c r="AH89" s="155">
        <f t="shared" si="63"/>
        <v>1</v>
      </c>
      <c r="AI89" s="182">
        <v>100</v>
      </c>
      <c r="AJ89" s="160">
        <f t="shared" si="60"/>
        <v>1</v>
      </c>
      <c r="AK89" s="163">
        <f t="shared" si="52"/>
        <v>3</v>
      </c>
      <c r="AL89" s="261">
        <v>6</v>
      </c>
      <c r="AM89" s="164">
        <f t="shared" si="53"/>
        <v>0.011214953271028037</v>
      </c>
      <c r="AN89" s="160">
        <f t="shared" si="54"/>
        <v>0</v>
      </c>
      <c r="AO89" s="163">
        <f t="shared" si="55"/>
        <v>10</v>
      </c>
      <c r="AP89" s="165">
        <f t="shared" si="56"/>
        <v>0.5882352941176471</v>
      </c>
      <c r="AQ89" s="334" t="s">
        <v>124</v>
      </c>
      <c r="AR89" s="307"/>
    </row>
    <row r="90" spans="1:51" s="128" customFormat="1" ht="17.25">
      <c r="A90" s="198">
        <f t="shared" si="61"/>
        <v>12</v>
      </c>
      <c r="B90" s="239" t="s">
        <v>90</v>
      </c>
      <c r="C90" s="111">
        <v>63</v>
      </c>
      <c r="D90" s="180">
        <v>86</v>
      </c>
      <c r="E90" s="138"/>
      <c r="F90" s="139">
        <f t="shared" si="44"/>
        <v>0</v>
      </c>
      <c r="G90" s="115">
        <v>1309</v>
      </c>
      <c r="H90" s="180">
        <v>1307</v>
      </c>
      <c r="I90" s="138"/>
      <c r="J90" s="139">
        <f t="shared" si="45"/>
        <v>1</v>
      </c>
      <c r="K90" s="112">
        <v>46</v>
      </c>
      <c r="L90" s="181">
        <v>47</v>
      </c>
      <c r="M90" s="138"/>
      <c r="N90" s="140">
        <f t="shared" si="46"/>
        <v>0</v>
      </c>
      <c r="O90" s="180">
        <v>1280</v>
      </c>
      <c r="P90" s="180">
        <v>66</v>
      </c>
      <c r="Q90" s="140">
        <f t="shared" si="57"/>
        <v>0</v>
      </c>
      <c r="R90" s="180">
        <v>327</v>
      </c>
      <c r="S90" s="141">
        <f t="shared" si="62"/>
        <v>1</v>
      </c>
      <c r="T90" s="120">
        <v>1426</v>
      </c>
      <c r="U90" s="180">
        <v>1695</v>
      </c>
      <c r="V90" s="142">
        <f t="shared" si="58"/>
        <v>1.188639551192146</v>
      </c>
      <c r="W90" s="137">
        <f t="shared" si="59"/>
        <v>2</v>
      </c>
      <c r="X90" s="139">
        <f t="shared" si="47"/>
        <v>4</v>
      </c>
      <c r="Y90" s="180">
        <v>69</v>
      </c>
      <c r="Z90" s="143">
        <f t="shared" si="48"/>
        <v>0</v>
      </c>
      <c r="AA90" s="180">
        <v>52</v>
      </c>
      <c r="AB90" s="143">
        <f t="shared" si="49"/>
        <v>2</v>
      </c>
      <c r="AC90" s="180">
        <v>24712</v>
      </c>
      <c r="AD90" s="144">
        <f t="shared" si="50"/>
        <v>1.45441704431758</v>
      </c>
      <c r="AE90" s="140">
        <f t="shared" si="51"/>
        <v>1</v>
      </c>
      <c r="AF90" s="180">
        <v>5916</v>
      </c>
      <c r="AG90" s="145"/>
      <c r="AH90" s="139">
        <f t="shared" si="63"/>
        <v>1</v>
      </c>
      <c r="AI90" s="181">
        <v>100</v>
      </c>
      <c r="AJ90" s="143">
        <f t="shared" si="60"/>
        <v>1</v>
      </c>
      <c r="AK90" s="146">
        <f t="shared" si="52"/>
        <v>5</v>
      </c>
      <c r="AL90" s="180">
        <v>68</v>
      </c>
      <c r="AM90" s="147">
        <f t="shared" si="53"/>
        <v>0.05202754399387911</v>
      </c>
      <c r="AN90" s="143">
        <f t="shared" si="54"/>
        <v>0</v>
      </c>
      <c r="AO90" s="148">
        <f t="shared" si="55"/>
        <v>9</v>
      </c>
      <c r="AP90" s="149">
        <f t="shared" si="56"/>
        <v>0.5294117647058824</v>
      </c>
      <c r="AQ90" s="407" t="s">
        <v>124</v>
      </c>
      <c r="AR90" s="278"/>
      <c r="AS90" s="132"/>
      <c r="AT90" s="132"/>
      <c r="AU90" s="132"/>
      <c r="AV90" s="132"/>
      <c r="AW90" s="132"/>
      <c r="AX90" s="132"/>
      <c r="AY90" s="132"/>
    </row>
    <row r="91" spans="1:44" s="128" customFormat="1" ht="17.25">
      <c r="A91" s="198">
        <f t="shared" si="61"/>
        <v>13</v>
      </c>
      <c r="B91" s="260" t="s">
        <v>85</v>
      </c>
      <c r="C91" s="241">
        <v>33</v>
      </c>
      <c r="D91" s="261">
        <v>45</v>
      </c>
      <c r="E91" s="154"/>
      <c r="F91" s="155">
        <f t="shared" si="44"/>
        <v>1</v>
      </c>
      <c r="G91" s="242">
        <v>790</v>
      </c>
      <c r="H91" s="261">
        <v>791</v>
      </c>
      <c r="I91" s="154"/>
      <c r="J91" s="155">
        <f t="shared" si="45"/>
        <v>1</v>
      </c>
      <c r="K91" s="243">
        <v>26</v>
      </c>
      <c r="L91" s="182">
        <v>26</v>
      </c>
      <c r="M91" s="154"/>
      <c r="N91" s="157">
        <f t="shared" si="46"/>
        <v>1</v>
      </c>
      <c r="O91" s="261">
        <v>622</v>
      </c>
      <c r="P91" s="261">
        <v>71</v>
      </c>
      <c r="Q91" s="157">
        <f t="shared" si="57"/>
        <v>1</v>
      </c>
      <c r="R91" s="261">
        <v>163</v>
      </c>
      <c r="S91" s="158">
        <f t="shared" si="62"/>
        <v>1</v>
      </c>
      <c r="T91" s="264">
        <v>806</v>
      </c>
      <c r="U91" s="261">
        <v>979</v>
      </c>
      <c r="V91" s="159">
        <f t="shared" si="58"/>
        <v>1.2146401985111663</v>
      </c>
      <c r="W91" s="152">
        <f t="shared" si="59"/>
        <v>2</v>
      </c>
      <c r="X91" s="155">
        <f t="shared" si="47"/>
        <v>7</v>
      </c>
      <c r="Y91" s="261">
        <v>25</v>
      </c>
      <c r="Z91" s="160">
        <f t="shared" si="48"/>
        <v>0</v>
      </c>
      <c r="AA91" s="261">
        <v>14</v>
      </c>
      <c r="AB91" s="160">
        <f t="shared" si="49"/>
        <v>0</v>
      </c>
      <c r="AC91" s="261">
        <v>4239</v>
      </c>
      <c r="AD91" s="161">
        <f t="shared" si="50"/>
        <v>0.4122337839151999</v>
      </c>
      <c r="AE91" s="157">
        <f t="shared" si="51"/>
        <v>0</v>
      </c>
      <c r="AF91" s="261">
        <v>2567</v>
      </c>
      <c r="AG91" s="162"/>
      <c r="AH91" s="155">
        <f t="shared" si="63"/>
        <v>1</v>
      </c>
      <c r="AI91" s="182">
        <v>100</v>
      </c>
      <c r="AJ91" s="160">
        <f t="shared" si="60"/>
        <v>1</v>
      </c>
      <c r="AK91" s="163">
        <f t="shared" si="52"/>
        <v>2</v>
      </c>
      <c r="AL91" s="261">
        <v>115</v>
      </c>
      <c r="AM91" s="164">
        <f t="shared" si="53"/>
        <v>0.14538558786346398</v>
      </c>
      <c r="AN91" s="160">
        <f t="shared" si="54"/>
        <v>0</v>
      </c>
      <c r="AO91" s="163">
        <f t="shared" si="55"/>
        <v>9</v>
      </c>
      <c r="AP91" s="165">
        <f t="shared" si="56"/>
        <v>0.5294117647058824</v>
      </c>
      <c r="AQ91" s="334" t="s">
        <v>124</v>
      </c>
      <c r="AR91" s="278"/>
    </row>
    <row r="92" spans="1:51" s="128" customFormat="1" ht="18" customHeight="1">
      <c r="A92" s="198">
        <f t="shared" si="61"/>
        <v>14</v>
      </c>
      <c r="B92" s="260" t="s">
        <v>86</v>
      </c>
      <c r="C92" s="241">
        <v>58</v>
      </c>
      <c r="D92" s="261">
        <v>73</v>
      </c>
      <c r="E92" s="169"/>
      <c r="F92" s="155">
        <f t="shared" si="44"/>
        <v>1</v>
      </c>
      <c r="G92" s="246">
        <v>1353</v>
      </c>
      <c r="H92" s="261">
        <v>1355</v>
      </c>
      <c r="I92" s="170"/>
      <c r="J92" s="155">
        <f t="shared" si="45"/>
        <v>1</v>
      </c>
      <c r="K92" s="248">
        <v>43</v>
      </c>
      <c r="L92" s="182">
        <v>43</v>
      </c>
      <c r="M92" s="155"/>
      <c r="N92" s="157">
        <f t="shared" si="46"/>
        <v>1</v>
      </c>
      <c r="O92" s="261">
        <v>1192</v>
      </c>
      <c r="P92" s="261">
        <v>79</v>
      </c>
      <c r="Q92" s="157">
        <f t="shared" si="57"/>
        <v>1</v>
      </c>
      <c r="R92" s="261">
        <v>250</v>
      </c>
      <c r="S92" s="158">
        <f t="shared" si="62"/>
        <v>1</v>
      </c>
      <c r="T92" s="263">
        <v>1333</v>
      </c>
      <c r="U92" s="261">
        <v>1591</v>
      </c>
      <c r="V92" s="159">
        <f t="shared" si="58"/>
        <v>1.1935483870967742</v>
      </c>
      <c r="W92" s="152">
        <f t="shared" si="59"/>
        <v>2</v>
      </c>
      <c r="X92" s="155">
        <f t="shared" si="47"/>
        <v>7</v>
      </c>
      <c r="Y92" s="261">
        <v>50</v>
      </c>
      <c r="Z92" s="160">
        <f t="shared" si="48"/>
        <v>0</v>
      </c>
      <c r="AA92" s="261">
        <v>25</v>
      </c>
      <c r="AB92" s="160">
        <f t="shared" si="49"/>
        <v>0</v>
      </c>
      <c r="AC92" s="261">
        <v>21860</v>
      </c>
      <c r="AD92" s="161">
        <f t="shared" si="50"/>
        <v>1.2409877944933296</v>
      </c>
      <c r="AE92" s="157">
        <f t="shared" si="51"/>
        <v>0</v>
      </c>
      <c r="AF92" s="261">
        <v>6255</v>
      </c>
      <c r="AG92" s="162"/>
      <c r="AH92" s="155">
        <f t="shared" si="63"/>
        <v>1</v>
      </c>
      <c r="AI92" s="182">
        <v>100</v>
      </c>
      <c r="AJ92" s="160">
        <f t="shared" si="60"/>
        <v>1</v>
      </c>
      <c r="AK92" s="163">
        <f t="shared" si="52"/>
        <v>2</v>
      </c>
      <c r="AL92" s="261">
        <v>307</v>
      </c>
      <c r="AM92" s="164">
        <f t="shared" si="53"/>
        <v>0.22656826568265684</v>
      </c>
      <c r="AN92" s="160">
        <f t="shared" si="54"/>
        <v>0</v>
      </c>
      <c r="AO92" s="163">
        <f t="shared" si="55"/>
        <v>9</v>
      </c>
      <c r="AP92" s="165">
        <f t="shared" si="56"/>
        <v>0.5294117647058824</v>
      </c>
      <c r="AQ92" s="334" t="s">
        <v>124</v>
      </c>
      <c r="AR92" s="278"/>
      <c r="AS92" s="125"/>
      <c r="AT92" s="125"/>
      <c r="AU92" s="125"/>
      <c r="AV92" s="125"/>
      <c r="AW92" s="125"/>
      <c r="AX92" s="125"/>
      <c r="AY92" s="125"/>
    </row>
    <row r="93" spans="1:51" s="128" customFormat="1" ht="17.25">
      <c r="A93" s="198">
        <f t="shared" si="61"/>
        <v>15</v>
      </c>
      <c r="B93" s="260" t="s">
        <v>91</v>
      </c>
      <c r="C93" s="241">
        <v>64</v>
      </c>
      <c r="D93" s="261">
        <v>84</v>
      </c>
      <c r="E93" s="175"/>
      <c r="F93" s="155">
        <f t="shared" si="44"/>
        <v>1</v>
      </c>
      <c r="G93" s="265">
        <v>1193</v>
      </c>
      <c r="H93" s="261">
        <v>1198</v>
      </c>
      <c r="I93" s="175"/>
      <c r="J93" s="155">
        <f t="shared" si="45"/>
        <v>1</v>
      </c>
      <c r="K93" s="266">
        <v>47</v>
      </c>
      <c r="L93" s="182">
        <v>47</v>
      </c>
      <c r="M93" s="155"/>
      <c r="N93" s="157">
        <f t="shared" si="46"/>
        <v>1</v>
      </c>
      <c r="O93" s="261">
        <v>1469</v>
      </c>
      <c r="P93" s="261">
        <v>83</v>
      </c>
      <c r="Q93" s="157">
        <f t="shared" si="57"/>
        <v>1</v>
      </c>
      <c r="R93" s="261">
        <v>257</v>
      </c>
      <c r="S93" s="158">
        <f t="shared" si="62"/>
        <v>1</v>
      </c>
      <c r="T93" s="268">
        <v>1457</v>
      </c>
      <c r="U93" s="261">
        <v>1584</v>
      </c>
      <c r="V93" s="159">
        <f t="shared" si="58"/>
        <v>1.08716540837337</v>
      </c>
      <c r="W93" s="152">
        <f t="shared" si="59"/>
        <v>2</v>
      </c>
      <c r="X93" s="155">
        <f t="shared" si="47"/>
        <v>7</v>
      </c>
      <c r="Y93" s="261">
        <v>27</v>
      </c>
      <c r="Z93" s="160">
        <f t="shared" si="48"/>
        <v>0</v>
      </c>
      <c r="AA93" s="261">
        <v>14</v>
      </c>
      <c r="AB93" s="160">
        <f t="shared" si="49"/>
        <v>0</v>
      </c>
      <c r="AC93" s="261">
        <v>12990</v>
      </c>
      <c r="AD93" s="161">
        <f t="shared" si="50"/>
        <v>0.834082445100809</v>
      </c>
      <c r="AE93" s="157">
        <f t="shared" si="51"/>
        <v>0</v>
      </c>
      <c r="AF93" s="261">
        <v>5460</v>
      </c>
      <c r="AG93" s="269"/>
      <c r="AH93" s="155">
        <f t="shared" si="63"/>
        <v>1</v>
      </c>
      <c r="AI93" s="182">
        <v>100</v>
      </c>
      <c r="AJ93" s="160">
        <f t="shared" si="60"/>
        <v>1</v>
      </c>
      <c r="AK93" s="163">
        <f t="shared" si="52"/>
        <v>2</v>
      </c>
      <c r="AL93" s="261">
        <v>158</v>
      </c>
      <c r="AM93" s="164">
        <f t="shared" si="53"/>
        <v>0.1318864774624374</v>
      </c>
      <c r="AN93" s="160">
        <f t="shared" si="54"/>
        <v>0</v>
      </c>
      <c r="AO93" s="163">
        <f t="shared" si="55"/>
        <v>9</v>
      </c>
      <c r="AP93" s="165">
        <f t="shared" si="56"/>
        <v>0.5294117647058824</v>
      </c>
      <c r="AQ93" s="334" t="s">
        <v>124</v>
      </c>
      <c r="AR93" s="278"/>
      <c r="AS93" s="125"/>
      <c r="AT93" s="125"/>
      <c r="AU93" s="125"/>
      <c r="AV93" s="125"/>
      <c r="AW93" s="125"/>
      <c r="AX93" s="125"/>
      <c r="AY93" s="125"/>
    </row>
    <row r="94" spans="1:51" s="128" customFormat="1" ht="17.25">
      <c r="A94" s="198">
        <f t="shared" si="61"/>
        <v>16</v>
      </c>
      <c r="B94" s="260" t="s">
        <v>92</v>
      </c>
      <c r="C94" s="241">
        <v>31</v>
      </c>
      <c r="D94" s="261">
        <v>40</v>
      </c>
      <c r="E94" s="175"/>
      <c r="F94" s="155">
        <f t="shared" si="44"/>
        <v>1</v>
      </c>
      <c r="G94" s="244">
        <v>672</v>
      </c>
      <c r="H94" s="261">
        <v>670</v>
      </c>
      <c r="I94" s="175"/>
      <c r="J94" s="155">
        <f t="shared" si="45"/>
        <v>1</v>
      </c>
      <c r="K94" s="240">
        <v>26</v>
      </c>
      <c r="L94" s="182">
        <v>26</v>
      </c>
      <c r="M94" s="155"/>
      <c r="N94" s="157">
        <f t="shared" si="46"/>
        <v>1</v>
      </c>
      <c r="O94" s="261">
        <v>981</v>
      </c>
      <c r="P94" s="261">
        <v>96</v>
      </c>
      <c r="Q94" s="157">
        <f t="shared" si="57"/>
        <v>2</v>
      </c>
      <c r="R94" s="261">
        <v>227</v>
      </c>
      <c r="S94" s="158">
        <f t="shared" si="62"/>
        <v>1</v>
      </c>
      <c r="T94" s="263">
        <v>806</v>
      </c>
      <c r="U94" s="261">
        <v>976</v>
      </c>
      <c r="V94" s="159">
        <f t="shared" si="58"/>
        <v>1.2109181141439207</v>
      </c>
      <c r="W94" s="152">
        <f t="shared" si="59"/>
        <v>2</v>
      </c>
      <c r="X94" s="155">
        <f t="shared" si="47"/>
        <v>8</v>
      </c>
      <c r="Y94" s="261">
        <v>23</v>
      </c>
      <c r="Z94" s="160">
        <f t="shared" si="48"/>
        <v>0</v>
      </c>
      <c r="AA94" s="261">
        <v>12</v>
      </c>
      <c r="AB94" s="160">
        <f t="shared" si="49"/>
        <v>0</v>
      </c>
      <c r="AC94" s="261">
        <v>3757</v>
      </c>
      <c r="AD94" s="161">
        <f t="shared" si="50"/>
        <v>0.4313432835820895</v>
      </c>
      <c r="AE94" s="157">
        <f t="shared" si="51"/>
        <v>0</v>
      </c>
      <c r="AF94" s="261">
        <v>1596</v>
      </c>
      <c r="AG94" s="168"/>
      <c r="AH94" s="155">
        <f t="shared" si="63"/>
        <v>0</v>
      </c>
      <c r="AI94" s="182">
        <v>100</v>
      </c>
      <c r="AJ94" s="160">
        <f t="shared" si="60"/>
        <v>1</v>
      </c>
      <c r="AK94" s="163">
        <f t="shared" si="52"/>
        <v>1</v>
      </c>
      <c r="AL94" s="261">
        <v>83</v>
      </c>
      <c r="AM94" s="164">
        <f t="shared" si="53"/>
        <v>0.12388059701492538</v>
      </c>
      <c r="AN94" s="160">
        <f t="shared" si="54"/>
        <v>0</v>
      </c>
      <c r="AO94" s="163">
        <f t="shared" si="55"/>
        <v>9</v>
      </c>
      <c r="AP94" s="165">
        <f t="shared" si="56"/>
        <v>0.5294117647058824</v>
      </c>
      <c r="AQ94" s="334" t="s">
        <v>124</v>
      </c>
      <c r="AR94" s="278"/>
      <c r="AS94" s="132"/>
      <c r="AT94" s="132"/>
      <c r="AU94" s="132"/>
      <c r="AV94" s="132"/>
      <c r="AW94" s="132"/>
      <c r="AX94" s="132"/>
      <c r="AY94" s="132"/>
    </row>
    <row r="95" spans="1:44" s="128" customFormat="1" ht="17.25">
      <c r="A95" s="198">
        <f t="shared" si="61"/>
        <v>17</v>
      </c>
      <c r="B95" s="239" t="s">
        <v>87</v>
      </c>
      <c r="C95" s="241">
        <v>43</v>
      </c>
      <c r="D95" s="180">
        <v>61</v>
      </c>
      <c r="E95" s="166"/>
      <c r="F95" s="155">
        <f t="shared" si="44"/>
        <v>1</v>
      </c>
      <c r="G95" s="244">
        <v>874</v>
      </c>
      <c r="H95" s="180">
        <v>867</v>
      </c>
      <c r="I95" s="167"/>
      <c r="J95" s="155">
        <f t="shared" si="45"/>
        <v>1</v>
      </c>
      <c r="K95" s="240">
        <v>32</v>
      </c>
      <c r="L95" s="182">
        <v>32</v>
      </c>
      <c r="M95" s="155"/>
      <c r="N95" s="157">
        <f t="shared" si="46"/>
        <v>1</v>
      </c>
      <c r="O95" s="180">
        <v>718</v>
      </c>
      <c r="P95" s="180">
        <v>76</v>
      </c>
      <c r="Q95" s="157">
        <f t="shared" si="57"/>
        <v>1</v>
      </c>
      <c r="R95" s="180">
        <v>210</v>
      </c>
      <c r="S95" s="158">
        <f t="shared" si="62"/>
        <v>1</v>
      </c>
      <c r="T95" s="120">
        <v>992</v>
      </c>
      <c r="U95" s="180">
        <v>1171</v>
      </c>
      <c r="V95" s="159">
        <f t="shared" si="58"/>
        <v>1.1804435483870968</v>
      </c>
      <c r="W95" s="152">
        <f t="shared" si="59"/>
        <v>2</v>
      </c>
      <c r="X95" s="155">
        <f t="shared" si="47"/>
        <v>7</v>
      </c>
      <c r="Y95" s="180">
        <v>45</v>
      </c>
      <c r="Z95" s="160">
        <f t="shared" si="48"/>
        <v>0</v>
      </c>
      <c r="AA95" s="180">
        <v>11</v>
      </c>
      <c r="AB95" s="160">
        <f t="shared" si="49"/>
        <v>0</v>
      </c>
      <c r="AC95" s="180">
        <v>7625</v>
      </c>
      <c r="AD95" s="161">
        <f t="shared" si="50"/>
        <v>0.6765149498713512</v>
      </c>
      <c r="AE95" s="157">
        <f t="shared" si="51"/>
        <v>0</v>
      </c>
      <c r="AF95" s="180">
        <v>2336</v>
      </c>
      <c r="AG95" s="168"/>
      <c r="AH95" s="155">
        <f t="shared" si="63"/>
        <v>0</v>
      </c>
      <c r="AI95" s="181">
        <v>100</v>
      </c>
      <c r="AJ95" s="160">
        <f t="shared" si="60"/>
        <v>1</v>
      </c>
      <c r="AK95" s="163">
        <f t="shared" si="52"/>
        <v>1</v>
      </c>
      <c r="AL95" s="180">
        <v>47</v>
      </c>
      <c r="AM95" s="164">
        <f t="shared" si="53"/>
        <v>0.05420991926182238</v>
      </c>
      <c r="AN95" s="160">
        <f t="shared" si="54"/>
        <v>0</v>
      </c>
      <c r="AO95" s="163">
        <f t="shared" si="55"/>
        <v>8</v>
      </c>
      <c r="AP95" s="165">
        <f t="shared" si="56"/>
        <v>0.4705882352941177</v>
      </c>
      <c r="AQ95" s="334" t="s">
        <v>124</v>
      </c>
      <c r="AR95" s="124"/>
    </row>
    <row r="96" spans="1:43" s="128" customFormat="1" ht="18" thickBot="1">
      <c r="A96" s="198">
        <f t="shared" si="61"/>
        <v>18</v>
      </c>
      <c r="B96" s="335" t="s">
        <v>98</v>
      </c>
      <c r="C96" s="367">
        <v>52</v>
      </c>
      <c r="D96" s="336">
        <v>77</v>
      </c>
      <c r="E96" s="386"/>
      <c r="F96" s="201">
        <f t="shared" si="44"/>
        <v>0</v>
      </c>
      <c r="G96" s="390">
        <v>1102</v>
      </c>
      <c r="H96" s="336">
        <v>1101</v>
      </c>
      <c r="I96" s="386"/>
      <c r="J96" s="201">
        <f t="shared" si="45"/>
        <v>1</v>
      </c>
      <c r="K96" s="396">
        <v>45</v>
      </c>
      <c r="L96" s="202">
        <v>45</v>
      </c>
      <c r="M96" s="386"/>
      <c r="N96" s="203">
        <f t="shared" si="46"/>
        <v>1</v>
      </c>
      <c r="O96" s="336">
        <v>1296</v>
      </c>
      <c r="P96" s="336">
        <v>67</v>
      </c>
      <c r="Q96" s="203">
        <f t="shared" si="57"/>
        <v>0</v>
      </c>
      <c r="R96" s="336">
        <v>246</v>
      </c>
      <c r="S96" s="204">
        <f t="shared" si="62"/>
        <v>1</v>
      </c>
      <c r="T96" s="401">
        <v>1395</v>
      </c>
      <c r="U96" s="336">
        <v>1626</v>
      </c>
      <c r="V96" s="205">
        <f t="shared" si="58"/>
        <v>1.1655913978494623</v>
      </c>
      <c r="W96" s="206">
        <f t="shared" si="59"/>
        <v>2</v>
      </c>
      <c r="X96" s="201">
        <f t="shared" si="47"/>
        <v>5</v>
      </c>
      <c r="Y96" s="336">
        <v>26</v>
      </c>
      <c r="Z96" s="207">
        <f t="shared" si="48"/>
        <v>0</v>
      </c>
      <c r="AA96" s="336">
        <v>21</v>
      </c>
      <c r="AB96" s="207">
        <f t="shared" si="49"/>
        <v>0</v>
      </c>
      <c r="AC96" s="336">
        <v>5149</v>
      </c>
      <c r="AD96" s="208">
        <f t="shared" si="50"/>
        <v>0.35974289107804097</v>
      </c>
      <c r="AE96" s="203">
        <f t="shared" si="51"/>
        <v>0</v>
      </c>
      <c r="AF96" s="336">
        <v>2831</v>
      </c>
      <c r="AG96" s="371"/>
      <c r="AH96" s="201">
        <f t="shared" si="63"/>
        <v>0</v>
      </c>
      <c r="AI96" s="202">
        <v>100</v>
      </c>
      <c r="AJ96" s="207">
        <f t="shared" si="60"/>
        <v>1</v>
      </c>
      <c r="AK96" s="210">
        <f t="shared" si="52"/>
        <v>1</v>
      </c>
      <c r="AL96" s="336">
        <v>89</v>
      </c>
      <c r="AM96" s="211">
        <f t="shared" si="53"/>
        <v>0.08083560399636694</v>
      </c>
      <c r="AN96" s="207">
        <f t="shared" si="54"/>
        <v>0</v>
      </c>
      <c r="AO96" s="210">
        <f t="shared" si="55"/>
        <v>6</v>
      </c>
      <c r="AP96" s="212">
        <f t="shared" si="56"/>
        <v>0.35294117647058826</v>
      </c>
      <c r="AQ96" s="372" t="s">
        <v>124</v>
      </c>
    </row>
    <row r="97" spans="1:43" s="128" customFormat="1" ht="15">
      <c r="A97" s="310"/>
      <c r="B97" s="311"/>
      <c r="C97" s="311"/>
      <c r="D97" s="311"/>
      <c r="E97" s="311"/>
      <c r="F97" s="311"/>
      <c r="G97" s="311"/>
      <c r="H97" s="311"/>
      <c r="I97" s="311"/>
      <c r="J97" s="311"/>
      <c r="K97" s="311"/>
      <c r="L97" s="312"/>
      <c r="M97" s="251"/>
      <c r="N97" s="313"/>
      <c r="O97" s="312"/>
      <c r="P97" s="314"/>
      <c r="Q97" s="313"/>
      <c r="R97" s="312"/>
      <c r="T97" s="315"/>
      <c r="U97" s="316"/>
      <c r="V97" s="315"/>
      <c r="W97" s="315"/>
      <c r="X97" s="317"/>
      <c r="Y97" s="422"/>
      <c r="Z97" s="422"/>
      <c r="AA97" s="422"/>
      <c r="AB97" s="422"/>
      <c r="AC97" s="312"/>
      <c r="AD97" s="318"/>
      <c r="AE97" s="313"/>
      <c r="AF97" s="312"/>
      <c r="AG97" s="319"/>
      <c r="AH97" s="251"/>
      <c r="AI97" s="320"/>
      <c r="AJ97" s="251"/>
      <c r="AK97" s="321"/>
      <c r="AL97" s="312"/>
      <c r="AM97" s="322"/>
      <c r="AN97" s="251"/>
      <c r="AO97" s="321"/>
      <c r="AQ97" s="323"/>
    </row>
    <row r="98" spans="1:43" s="128" customFormat="1" ht="15">
      <c r="A98" s="310"/>
      <c r="B98" s="311"/>
      <c r="C98" s="311"/>
      <c r="D98" s="311"/>
      <c r="E98" s="311"/>
      <c r="F98" s="311"/>
      <c r="G98" s="311"/>
      <c r="H98" s="311"/>
      <c r="I98" s="311"/>
      <c r="J98" s="311"/>
      <c r="K98" s="311"/>
      <c r="L98" s="312"/>
      <c r="M98" s="251"/>
      <c r="N98" s="313"/>
      <c r="O98" s="312"/>
      <c r="P98" s="314"/>
      <c r="Q98" s="313"/>
      <c r="R98" s="312"/>
      <c r="T98" s="315"/>
      <c r="U98" s="316"/>
      <c r="V98" s="315"/>
      <c r="W98" s="315"/>
      <c r="X98" s="324"/>
      <c r="Y98" s="422"/>
      <c r="Z98" s="422"/>
      <c r="AA98" s="422"/>
      <c r="AB98" s="422"/>
      <c r="AC98" s="312"/>
      <c r="AD98" s="318"/>
      <c r="AE98" s="313"/>
      <c r="AF98" s="312"/>
      <c r="AG98" s="319"/>
      <c r="AH98" s="251"/>
      <c r="AI98" s="314"/>
      <c r="AJ98" s="251"/>
      <c r="AK98" s="321"/>
      <c r="AL98" s="312"/>
      <c r="AM98" s="322"/>
      <c r="AN98" s="251"/>
      <c r="AO98" s="321"/>
      <c r="AQ98" s="323"/>
    </row>
    <row r="99" spans="1:43" s="6" customFormat="1" ht="17.25" customHeight="1">
      <c r="A99" s="87"/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41"/>
      <c r="M99" s="12"/>
      <c r="N99" s="43"/>
      <c r="O99" s="41"/>
      <c r="P99" s="44"/>
      <c r="Q99" s="43"/>
      <c r="R99" s="41"/>
      <c r="T99" s="81"/>
      <c r="U99" s="255"/>
      <c r="V99" s="81"/>
      <c r="W99" s="81"/>
      <c r="AJ99" s="82"/>
      <c r="AK99" s="82"/>
      <c r="AL99" s="82"/>
      <c r="AM99" s="48"/>
      <c r="AN99" s="12"/>
      <c r="AO99" s="19"/>
      <c r="AQ99" s="108"/>
    </row>
    <row r="100" spans="1:43" s="6" customFormat="1" ht="15">
      <c r="A100" s="87"/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41"/>
      <c r="M100" s="12"/>
      <c r="N100" s="43"/>
      <c r="O100" s="41"/>
      <c r="P100" s="44"/>
      <c r="Q100" s="43"/>
      <c r="R100" s="41"/>
      <c r="T100" s="81"/>
      <c r="U100" s="255"/>
      <c r="V100" s="81"/>
      <c r="W100" s="81"/>
      <c r="AC100" s="41"/>
      <c r="AD100" s="47"/>
      <c r="AE100" s="43"/>
      <c r="AF100" s="41"/>
      <c r="AG100" s="35"/>
      <c r="AH100" s="12"/>
      <c r="AI100" s="44"/>
      <c r="AJ100" s="12"/>
      <c r="AK100" s="36"/>
      <c r="AL100" s="41"/>
      <c r="AM100" s="48"/>
      <c r="AN100" s="12"/>
      <c r="AO100" s="19"/>
      <c r="AQ100" s="108"/>
    </row>
    <row r="101" spans="1:43" s="33" customFormat="1" ht="15">
      <c r="A101" s="87"/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41"/>
      <c r="M101" s="12"/>
      <c r="N101" s="43"/>
      <c r="O101" s="41"/>
      <c r="P101" s="44"/>
      <c r="Q101" s="43"/>
      <c r="R101" s="41"/>
      <c r="T101" s="81"/>
      <c r="U101" s="255"/>
      <c r="V101" s="81"/>
      <c r="W101" s="81"/>
      <c r="AC101" s="41"/>
      <c r="AD101" s="47"/>
      <c r="AE101" s="43"/>
      <c r="AF101" s="41"/>
      <c r="AG101" s="35"/>
      <c r="AH101" s="12"/>
      <c r="AI101" s="44"/>
      <c r="AJ101" s="12"/>
      <c r="AK101" s="36"/>
      <c r="AL101" s="41"/>
      <c r="AM101" s="48"/>
      <c r="AN101" s="12"/>
      <c r="AO101" s="19"/>
      <c r="AQ101" s="109"/>
    </row>
    <row r="102" spans="1:43" s="33" customFormat="1" ht="15">
      <c r="A102" s="87"/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41"/>
      <c r="M102" s="12"/>
      <c r="N102" s="43"/>
      <c r="O102" s="41"/>
      <c r="P102" s="44"/>
      <c r="Q102" s="43"/>
      <c r="R102" s="41"/>
      <c r="T102" s="81"/>
      <c r="U102" s="255"/>
      <c r="V102" s="81"/>
      <c r="W102" s="81"/>
      <c r="AH102" s="12"/>
      <c r="AI102" s="44"/>
      <c r="AJ102" s="12"/>
      <c r="AK102" s="36"/>
      <c r="AL102" s="41"/>
      <c r="AM102" s="48"/>
      <c r="AN102" s="12"/>
      <c r="AO102" s="19"/>
      <c r="AQ102" s="109"/>
    </row>
    <row r="103" spans="2:43" s="6" customFormat="1" ht="15">
      <c r="B103" s="96"/>
      <c r="C103" s="53"/>
      <c r="D103" s="53"/>
      <c r="E103" s="53"/>
      <c r="F103" s="53"/>
      <c r="G103" s="53"/>
      <c r="H103" s="53"/>
      <c r="I103" s="53"/>
      <c r="J103" s="53"/>
      <c r="K103" s="53"/>
      <c r="L103" s="41"/>
      <c r="M103" s="12"/>
      <c r="N103" s="43"/>
      <c r="O103" s="41"/>
      <c r="P103" s="44"/>
      <c r="Q103" s="43"/>
      <c r="R103" s="41"/>
      <c r="S103" s="34"/>
      <c r="T103" s="81"/>
      <c r="U103" s="255"/>
      <c r="V103" s="81"/>
      <c r="W103" s="81"/>
      <c r="AC103" s="41"/>
      <c r="AD103" s="47"/>
      <c r="AE103" s="43"/>
      <c r="AF103" s="41"/>
      <c r="AG103" s="35"/>
      <c r="AH103" s="12"/>
      <c r="AI103" s="44"/>
      <c r="AJ103" s="12"/>
      <c r="AK103" s="36"/>
      <c r="AL103" s="41"/>
      <c r="AM103" s="48"/>
      <c r="AN103" s="12"/>
      <c r="AO103" s="19"/>
      <c r="AQ103" s="108"/>
    </row>
    <row r="104" spans="2:43" s="6" customFormat="1" ht="15">
      <c r="B104" s="96"/>
      <c r="C104" s="53"/>
      <c r="D104" s="53"/>
      <c r="E104" s="53"/>
      <c r="F104" s="53"/>
      <c r="G104" s="53"/>
      <c r="H104" s="53"/>
      <c r="I104" s="53"/>
      <c r="J104" s="53"/>
      <c r="K104" s="53"/>
      <c r="L104" s="41"/>
      <c r="M104" s="12"/>
      <c r="N104" s="43"/>
      <c r="O104" s="41"/>
      <c r="P104" s="44"/>
      <c r="Q104" s="43"/>
      <c r="R104" s="41"/>
      <c r="S104" s="84"/>
      <c r="T104" s="34"/>
      <c r="U104" s="256"/>
      <c r="V104" s="34"/>
      <c r="W104" s="34"/>
      <c r="AH104" s="12"/>
      <c r="AI104" s="44"/>
      <c r="AJ104" s="12"/>
      <c r="AK104" s="36"/>
      <c r="AL104" s="41"/>
      <c r="AM104" s="48"/>
      <c r="AN104" s="12"/>
      <c r="AO104" s="19"/>
      <c r="AQ104" s="108"/>
    </row>
    <row r="105" spans="2:43" s="6" customFormat="1" ht="16.5" customHeight="1">
      <c r="B105" s="96"/>
      <c r="C105" s="53"/>
      <c r="D105" s="53"/>
      <c r="E105" s="53"/>
      <c r="F105" s="53"/>
      <c r="G105" s="53"/>
      <c r="H105" s="53"/>
      <c r="I105" s="53"/>
      <c r="J105" s="53"/>
      <c r="K105" s="53"/>
      <c r="L105" s="41"/>
      <c r="M105" s="12"/>
      <c r="N105" s="43"/>
      <c r="O105" s="41"/>
      <c r="P105" s="44"/>
      <c r="Q105" s="43"/>
      <c r="R105" s="41"/>
      <c r="S105" s="85"/>
      <c r="T105" s="81"/>
      <c r="U105" s="255"/>
      <c r="V105" s="81"/>
      <c r="W105" s="81"/>
      <c r="AC105" s="41"/>
      <c r="AD105" s="47"/>
      <c r="AE105" s="43"/>
      <c r="AF105" s="41"/>
      <c r="AG105" s="35"/>
      <c r="AH105" s="12"/>
      <c r="AI105" s="44"/>
      <c r="AJ105" s="12"/>
      <c r="AK105" s="36"/>
      <c r="AL105" s="41"/>
      <c r="AM105" s="48"/>
      <c r="AN105" s="12"/>
      <c r="AO105" s="19"/>
      <c r="AQ105" s="108"/>
    </row>
    <row r="106" spans="2:43" s="6" customFormat="1" ht="15">
      <c r="B106" s="96"/>
      <c r="P106" s="44"/>
      <c r="Q106" s="43"/>
      <c r="R106" s="41"/>
      <c r="U106" s="80"/>
      <c r="AM106" s="48"/>
      <c r="AN106" s="12"/>
      <c r="AO106" s="19"/>
      <c r="AQ106" s="108"/>
    </row>
    <row r="107" spans="2:43" s="6" customFormat="1" ht="18">
      <c r="B107" s="96"/>
      <c r="C107" s="55"/>
      <c r="D107" s="41"/>
      <c r="E107" s="37"/>
      <c r="F107" s="12"/>
      <c r="G107" s="38"/>
      <c r="H107" s="41"/>
      <c r="I107" s="42"/>
      <c r="J107" s="12"/>
      <c r="K107" s="38"/>
      <c r="L107" s="41"/>
      <c r="M107" s="12"/>
      <c r="N107" s="43"/>
      <c r="O107" s="41"/>
      <c r="P107" s="44"/>
      <c r="Q107" s="43"/>
      <c r="R107" s="41"/>
      <c r="T107" s="81"/>
      <c r="U107" s="255"/>
      <c r="V107" s="81"/>
      <c r="W107" s="81"/>
      <c r="AN107" s="12"/>
      <c r="AO107" s="19"/>
      <c r="AQ107" s="108"/>
    </row>
    <row r="108" spans="2:43" s="6" customFormat="1" ht="18">
      <c r="B108" s="96"/>
      <c r="C108" s="55"/>
      <c r="D108" s="41"/>
      <c r="E108" s="37"/>
      <c r="F108" s="12"/>
      <c r="G108" s="38"/>
      <c r="H108" s="41"/>
      <c r="I108" s="42"/>
      <c r="J108" s="12"/>
      <c r="K108" s="38"/>
      <c r="L108" s="41"/>
      <c r="M108" s="12"/>
      <c r="N108" s="43"/>
      <c r="O108" s="41"/>
      <c r="P108" s="44"/>
      <c r="Q108" s="43"/>
      <c r="R108" s="41"/>
      <c r="T108" s="81"/>
      <c r="U108" s="255"/>
      <c r="V108" s="81"/>
      <c r="W108" s="81"/>
      <c r="AC108" s="41"/>
      <c r="AD108" s="47"/>
      <c r="AE108" s="43"/>
      <c r="AF108" s="41"/>
      <c r="AG108" s="35"/>
      <c r="AH108" s="12"/>
      <c r="AI108" s="44"/>
      <c r="AJ108" s="12"/>
      <c r="AK108" s="36"/>
      <c r="AL108" s="41"/>
      <c r="AM108" s="48"/>
      <c r="AN108" s="12"/>
      <c r="AO108" s="19"/>
      <c r="AQ108" s="108"/>
    </row>
    <row r="109" spans="2:43" s="6" customFormat="1" ht="15">
      <c r="B109" s="96"/>
      <c r="P109" s="44"/>
      <c r="Q109" s="43"/>
      <c r="R109" s="41"/>
      <c r="S109" s="50"/>
      <c r="T109" s="41"/>
      <c r="U109" s="257"/>
      <c r="V109" s="41"/>
      <c r="W109" s="41"/>
      <c r="AC109" s="41"/>
      <c r="AD109" s="47"/>
      <c r="AE109" s="43"/>
      <c r="AF109" s="41"/>
      <c r="AG109" s="35"/>
      <c r="AH109" s="12"/>
      <c r="AI109" s="44"/>
      <c r="AJ109" s="12"/>
      <c r="AK109" s="36"/>
      <c r="AL109" s="41"/>
      <c r="AM109" s="48"/>
      <c r="AN109" s="12"/>
      <c r="AO109" s="19"/>
      <c r="AQ109" s="108"/>
    </row>
    <row r="110" spans="2:43" s="6" customFormat="1" ht="18">
      <c r="B110" s="96"/>
      <c r="C110" s="55"/>
      <c r="D110" s="41"/>
      <c r="E110" s="37"/>
      <c r="F110" s="12"/>
      <c r="G110" s="38"/>
      <c r="H110" s="41"/>
      <c r="I110" s="42"/>
      <c r="J110" s="12"/>
      <c r="K110" s="38"/>
      <c r="L110" s="41"/>
      <c r="M110" s="12"/>
      <c r="N110" s="43"/>
      <c r="O110" s="41"/>
      <c r="P110" s="44"/>
      <c r="Q110" s="43"/>
      <c r="R110" s="41"/>
      <c r="S110" s="50"/>
      <c r="T110" s="41"/>
      <c r="U110" s="257"/>
      <c r="V110" s="41"/>
      <c r="W110" s="41"/>
      <c r="AC110" s="41"/>
      <c r="AD110" s="47"/>
      <c r="AE110" s="43"/>
      <c r="AF110" s="41"/>
      <c r="AG110" s="35"/>
      <c r="AH110" s="12"/>
      <c r="AI110" s="44"/>
      <c r="AJ110" s="12"/>
      <c r="AK110" s="36"/>
      <c r="AL110" s="41"/>
      <c r="AM110" s="48"/>
      <c r="AN110" s="12"/>
      <c r="AO110" s="19"/>
      <c r="AQ110" s="108"/>
    </row>
    <row r="111" spans="2:43" s="6" customFormat="1" ht="15">
      <c r="B111" s="96"/>
      <c r="C111" s="81"/>
      <c r="D111" s="81"/>
      <c r="E111" s="81"/>
      <c r="F111" s="81"/>
      <c r="G111" s="38"/>
      <c r="H111" s="41"/>
      <c r="I111" s="42"/>
      <c r="J111" s="12"/>
      <c r="K111" s="38"/>
      <c r="L111" s="41"/>
      <c r="M111" s="12"/>
      <c r="N111" s="43"/>
      <c r="O111" s="41"/>
      <c r="P111" s="44"/>
      <c r="Q111" s="43"/>
      <c r="R111" s="41"/>
      <c r="S111" s="50"/>
      <c r="T111" s="41"/>
      <c r="U111" s="257"/>
      <c r="V111" s="41"/>
      <c r="W111" s="41"/>
      <c r="AC111" s="41"/>
      <c r="AD111" s="47"/>
      <c r="AE111" s="43"/>
      <c r="AF111" s="41"/>
      <c r="AG111" s="35"/>
      <c r="AH111" s="12"/>
      <c r="AI111" s="44"/>
      <c r="AJ111" s="12"/>
      <c r="AK111" s="36"/>
      <c r="AL111" s="41"/>
      <c r="AM111" s="48"/>
      <c r="AN111" s="12"/>
      <c r="AO111" s="19"/>
      <c r="AQ111" s="108"/>
    </row>
    <row r="112" spans="2:43" s="6" customFormat="1" ht="15" customHeight="1">
      <c r="B112" s="96"/>
      <c r="C112" s="81"/>
      <c r="D112" s="81"/>
      <c r="E112" s="83"/>
      <c r="F112" s="82"/>
      <c r="G112" s="82"/>
      <c r="H112" s="82"/>
      <c r="I112" s="82"/>
      <c r="J112" s="82"/>
      <c r="K112" s="82"/>
      <c r="L112" s="41"/>
      <c r="M112" s="12"/>
      <c r="N112" s="43"/>
      <c r="O112" s="41"/>
      <c r="P112" s="44"/>
      <c r="Q112" s="43"/>
      <c r="R112" s="41"/>
      <c r="S112" s="45"/>
      <c r="T112" s="41"/>
      <c r="U112" s="257"/>
      <c r="V112" s="41"/>
      <c r="W112" s="41"/>
      <c r="AC112" s="41"/>
      <c r="AD112" s="47"/>
      <c r="AE112" s="43"/>
      <c r="AF112" s="41"/>
      <c r="AG112" s="35"/>
      <c r="AH112" s="12"/>
      <c r="AI112" s="44"/>
      <c r="AJ112" s="12"/>
      <c r="AK112" s="36"/>
      <c r="AL112" s="41"/>
      <c r="AM112" s="48"/>
      <c r="AN112" s="12"/>
      <c r="AO112" s="19"/>
      <c r="AQ112" s="108"/>
    </row>
    <row r="113" spans="1:43" s="34" customFormat="1" ht="18">
      <c r="A113" s="51"/>
      <c r="B113" s="52"/>
      <c r="C113" s="57"/>
      <c r="D113" s="41"/>
      <c r="E113" s="37"/>
      <c r="F113" s="12"/>
      <c r="G113" s="38"/>
      <c r="H113" s="41"/>
      <c r="I113" s="42"/>
      <c r="J113" s="12"/>
      <c r="K113" s="38"/>
      <c r="L113" s="41"/>
      <c r="M113" s="12"/>
      <c r="N113" s="43"/>
      <c r="O113" s="41"/>
      <c r="P113" s="44"/>
      <c r="Q113" s="43"/>
      <c r="R113" s="41"/>
      <c r="S113" s="49"/>
      <c r="T113" s="41"/>
      <c r="U113" s="257"/>
      <c r="V113" s="41"/>
      <c r="W113" s="41"/>
      <c r="X113" s="12"/>
      <c r="Y113" s="44"/>
      <c r="Z113" s="46"/>
      <c r="AA113" s="44"/>
      <c r="AB113" s="43"/>
      <c r="AC113" s="41"/>
      <c r="AD113" s="47"/>
      <c r="AE113" s="43"/>
      <c r="AF113" s="41"/>
      <c r="AG113" s="35"/>
      <c r="AH113" s="12"/>
      <c r="AI113" s="44"/>
      <c r="AJ113" s="12"/>
      <c r="AK113" s="36"/>
      <c r="AL113" s="41"/>
      <c r="AM113" s="48"/>
      <c r="AN113" s="12"/>
      <c r="AO113" s="19"/>
      <c r="AQ113" s="110"/>
    </row>
    <row r="114" spans="1:43" s="6" customFormat="1" ht="18" customHeight="1" hidden="1">
      <c r="A114" s="63"/>
      <c r="B114" s="97"/>
      <c r="C114" s="64"/>
      <c r="D114" s="10"/>
      <c r="E114" s="39">
        <f aca="true" t="shared" si="64" ref="E114:E119">D114-C114</f>
        <v>0</v>
      </c>
      <c r="F114" s="22"/>
      <c r="G114" s="10"/>
      <c r="H114" s="10"/>
      <c r="I114" s="40">
        <f aca="true" t="shared" si="65" ref="I114:I119">G114-H114</f>
        <v>0</v>
      </c>
      <c r="J114" s="22"/>
      <c r="K114" s="10"/>
      <c r="L114" s="10"/>
      <c r="M114" s="29">
        <f aca="true" t="shared" si="66" ref="M114:M119">K114-L114</f>
        <v>0</v>
      </c>
      <c r="N114" s="10"/>
      <c r="O114" s="25"/>
      <c r="P114" s="12"/>
      <c r="Q114" s="11"/>
      <c r="R114" s="14"/>
      <c r="S114" s="10"/>
      <c r="T114" s="10"/>
      <c r="U114" s="258"/>
      <c r="V114" s="10"/>
      <c r="W114" s="10"/>
      <c r="X114" s="24"/>
      <c r="Y114" s="16"/>
      <c r="Z114" s="24"/>
      <c r="AA114" s="16"/>
      <c r="AB114" s="11">
        <f>57*1.5</f>
        <v>85.5</v>
      </c>
      <c r="AC114" s="17">
        <v>33.96</v>
      </c>
      <c r="AD114" s="21">
        <f>AC114/AB114</f>
        <v>0.3971929824561404</v>
      </c>
      <c r="AE114" s="11"/>
      <c r="AF114" s="18">
        <v>25</v>
      </c>
      <c r="AG114" s="24">
        <v>0.01</v>
      </c>
      <c r="AH114" s="12"/>
      <c r="AI114" s="19"/>
      <c r="AJ114" s="11"/>
      <c r="AK114" s="23">
        <f>AVERAGE(AK7:AK113)</f>
        <v>2.888888888888889</v>
      </c>
      <c r="AL114" s="12"/>
      <c r="AM114" s="19"/>
      <c r="AO114" s="33"/>
      <c r="AQ114" s="108"/>
    </row>
    <row r="115" spans="1:43" s="6" customFormat="1" ht="18" customHeight="1" hidden="1">
      <c r="A115" s="54"/>
      <c r="B115" s="98"/>
      <c r="C115" s="56"/>
      <c r="D115" s="11"/>
      <c r="E115" s="30">
        <f t="shared" si="64"/>
        <v>0</v>
      </c>
      <c r="F115" s="12"/>
      <c r="G115" s="10"/>
      <c r="H115" s="11"/>
      <c r="I115" s="31">
        <f t="shared" si="65"/>
        <v>0</v>
      </c>
      <c r="J115" s="12"/>
      <c r="K115" s="10"/>
      <c r="L115" s="11"/>
      <c r="M115" s="3">
        <f t="shared" si="66"/>
        <v>0</v>
      </c>
      <c r="N115" s="11"/>
      <c r="O115" s="13"/>
      <c r="P115" s="12"/>
      <c r="Q115" s="11"/>
      <c r="R115" s="14"/>
      <c r="S115" s="15"/>
      <c r="T115" s="11"/>
      <c r="U115" s="37"/>
      <c r="V115" s="11"/>
      <c r="W115" s="11"/>
      <c r="X115" s="13"/>
      <c r="Y115" s="16"/>
      <c r="Z115" s="13"/>
      <c r="AA115" s="16"/>
      <c r="AB115" s="11"/>
      <c r="AC115" s="17"/>
      <c r="AD115" s="12"/>
      <c r="AE115" s="11"/>
      <c r="AF115" s="18">
        <v>57</v>
      </c>
      <c r="AG115" s="13"/>
      <c r="AH115" s="12"/>
      <c r="AI115" s="19">
        <f>(2+1+16+44+1)/5</f>
        <v>12.8</v>
      </c>
      <c r="AJ115" s="11"/>
      <c r="AK115" s="20"/>
      <c r="AL115" s="12">
        <v>28</v>
      </c>
      <c r="AM115" s="26">
        <f>(67+13+28)/3</f>
        <v>36</v>
      </c>
      <c r="AO115" s="33"/>
      <c r="AQ115" s="108"/>
    </row>
    <row r="116" spans="1:41" ht="18.75" hidden="1">
      <c r="A116" s="54"/>
      <c r="B116" s="98"/>
      <c r="C116" s="56"/>
      <c r="D116" s="6"/>
      <c r="E116" s="30">
        <f t="shared" si="64"/>
        <v>0</v>
      </c>
      <c r="F116" s="6"/>
      <c r="G116" s="6"/>
      <c r="H116" s="6"/>
      <c r="I116" s="31">
        <f t="shared" si="65"/>
        <v>0</v>
      </c>
      <c r="J116" s="6"/>
      <c r="K116" s="6"/>
      <c r="L116" s="6"/>
      <c r="M116" s="3">
        <f t="shared" si="66"/>
        <v>0</v>
      </c>
      <c r="N116" s="6"/>
      <c r="O116" s="6"/>
      <c r="P116" s="6"/>
      <c r="Q116" s="77"/>
      <c r="R116" s="6"/>
      <c r="S116" s="6"/>
      <c r="T116" s="6"/>
      <c r="U116" s="80"/>
      <c r="V116" s="6"/>
      <c r="W116" s="6"/>
      <c r="X116" s="6"/>
      <c r="Y116" s="6"/>
      <c r="Z116" s="6"/>
      <c r="AA116" s="6"/>
      <c r="AB116" s="6"/>
      <c r="AC116" s="6">
        <f>9/57</f>
        <v>0.15789473684210525</v>
      </c>
      <c r="AD116" s="6"/>
      <c r="AE116" s="6"/>
      <c r="AF116" s="78">
        <f>AF114/AF115</f>
        <v>0.43859649122807015</v>
      </c>
      <c r="AG116" s="6"/>
      <c r="AH116" s="6"/>
      <c r="AI116" s="6"/>
      <c r="AJ116" s="6"/>
      <c r="AK116" s="6"/>
      <c r="AL116" s="6"/>
      <c r="AM116" s="6"/>
      <c r="AN116" s="6"/>
      <c r="AO116" s="33"/>
    </row>
    <row r="117" spans="1:41" ht="19.5" hidden="1" thickBot="1">
      <c r="A117" s="54"/>
      <c r="B117" s="98"/>
      <c r="C117" s="56"/>
      <c r="D117" s="7"/>
      <c r="E117" s="30">
        <f t="shared" si="64"/>
        <v>0</v>
      </c>
      <c r="F117" s="7"/>
      <c r="G117" s="7"/>
      <c r="H117" s="27"/>
      <c r="I117" s="31">
        <f t="shared" si="65"/>
        <v>0</v>
      </c>
      <c r="J117" s="79"/>
      <c r="K117" s="6"/>
      <c r="L117" s="6"/>
      <c r="M117" s="3">
        <f t="shared" si="66"/>
        <v>0</v>
      </c>
      <c r="N117" s="6"/>
      <c r="O117" s="6"/>
      <c r="P117" s="6"/>
      <c r="Q117" s="6"/>
      <c r="R117" s="6"/>
      <c r="S117" s="6"/>
      <c r="T117" s="6"/>
      <c r="U117" s="80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33"/>
    </row>
    <row r="118" spans="1:41" ht="19.5" hidden="1" thickBot="1">
      <c r="A118" s="54"/>
      <c r="B118" s="98"/>
      <c r="C118" s="56"/>
      <c r="D118" s="9"/>
      <c r="E118" s="30">
        <f t="shared" si="64"/>
        <v>0</v>
      </c>
      <c r="F118" s="9"/>
      <c r="G118" s="8"/>
      <c r="H118" s="28"/>
      <c r="I118" s="31">
        <f t="shared" si="65"/>
        <v>0</v>
      </c>
      <c r="J118" s="6"/>
      <c r="K118" s="6"/>
      <c r="L118" s="80"/>
      <c r="M118" s="3">
        <f t="shared" si="66"/>
        <v>0</v>
      </c>
      <c r="N118" s="6"/>
      <c r="O118" s="6"/>
      <c r="P118" s="6"/>
      <c r="Q118" s="6"/>
      <c r="R118" s="6"/>
      <c r="S118" s="6"/>
      <c r="T118" s="6"/>
      <c r="U118" s="80"/>
      <c r="V118" s="6"/>
      <c r="W118" s="6"/>
      <c r="X118" s="6"/>
      <c r="Y118" s="6"/>
      <c r="Z118" s="6"/>
      <c r="AA118" s="6"/>
      <c r="AB118" s="6" t="s">
        <v>35</v>
      </c>
      <c r="AC118" s="6" t="s">
        <v>26</v>
      </c>
      <c r="AD118" s="6" t="s">
        <v>36</v>
      </c>
      <c r="AE118" s="6" t="s">
        <v>37</v>
      </c>
      <c r="AF118" s="6"/>
      <c r="AG118" s="6"/>
      <c r="AH118" s="6"/>
      <c r="AI118" s="6"/>
      <c r="AJ118" s="6"/>
      <c r="AK118" s="6"/>
      <c r="AL118" s="6"/>
      <c r="AM118" s="6"/>
      <c r="AN118" s="6"/>
      <c r="AO118" s="33"/>
    </row>
    <row r="119" spans="1:41" ht="18" hidden="1">
      <c r="A119" s="54"/>
      <c r="B119" s="98"/>
      <c r="C119" s="56"/>
      <c r="D119" s="6"/>
      <c r="E119" s="30">
        <f t="shared" si="64"/>
        <v>0</v>
      </c>
      <c r="F119" s="6"/>
      <c r="G119" s="6"/>
      <c r="H119" s="6"/>
      <c r="I119" s="31">
        <f t="shared" si="65"/>
        <v>0</v>
      </c>
      <c r="J119" s="6"/>
      <c r="K119" s="6"/>
      <c r="L119" s="6"/>
      <c r="M119" s="3">
        <f t="shared" si="66"/>
        <v>0</v>
      </c>
      <c r="N119" s="6"/>
      <c r="O119" s="6"/>
      <c r="P119" s="6"/>
      <c r="Q119" s="6"/>
      <c r="R119" s="6"/>
      <c r="S119" s="6"/>
      <c r="T119" s="6"/>
      <c r="U119" s="80"/>
      <c r="V119" s="6"/>
      <c r="W119" s="6"/>
      <c r="X119" s="6"/>
      <c r="Y119" s="6"/>
      <c r="Z119" s="6"/>
      <c r="AA119" s="79"/>
      <c r="AB119" s="79">
        <v>0.44</v>
      </c>
      <c r="AC119" s="79">
        <v>0.16</v>
      </c>
      <c r="AD119" s="79">
        <v>0.01</v>
      </c>
      <c r="AE119" s="79">
        <v>0.02</v>
      </c>
      <c r="AF119" s="6"/>
      <c r="AG119" s="6"/>
      <c r="AH119" s="6"/>
      <c r="AI119" s="6"/>
      <c r="AJ119" s="6"/>
      <c r="AK119" s="6"/>
      <c r="AL119" s="6"/>
      <c r="AM119" s="6"/>
      <c r="AN119" s="6"/>
      <c r="AO119" s="33"/>
    </row>
    <row r="120" spans="1:41" ht="18" hidden="1">
      <c r="A120" s="54"/>
      <c r="B120" s="98"/>
      <c r="C120" s="5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80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33"/>
    </row>
    <row r="121" spans="1:41" ht="18" hidden="1">
      <c r="A121" s="54"/>
      <c r="B121" s="98"/>
      <c r="C121" s="5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80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33"/>
    </row>
    <row r="122" spans="1:41" ht="18" hidden="1">
      <c r="A122" s="54"/>
      <c r="B122" s="98"/>
      <c r="C122" s="56"/>
      <c r="D122" s="6"/>
      <c r="E122" s="6"/>
      <c r="F122" s="6"/>
      <c r="G122" s="6"/>
      <c r="H122" s="6"/>
      <c r="I122" s="6"/>
      <c r="J122" s="79"/>
      <c r="K122" s="79"/>
      <c r="L122" s="79"/>
      <c r="M122" s="79"/>
      <c r="N122" s="79"/>
      <c r="O122" s="79"/>
      <c r="P122" s="6"/>
      <c r="Q122" s="6"/>
      <c r="R122" s="6"/>
      <c r="S122" s="6"/>
      <c r="T122" s="6"/>
      <c r="U122" s="80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33"/>
    </row>
    <row r="123" spans="1:41" ht="18" hidden="1">
      <c r="A123" s="54"/>
      <c r="B123" s="98"/>
      <c r="C123" s="5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80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33"/>
    </row>
    <row r="124" spans="1:41" ht="18" hidden="1">
      <c r="A124" s="54"/>
      <c r="B124" s="98"/>
      <c r="C124" s="5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80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33"/>
    </row>
    <row r="125" spans="1:41" ht="18" hidden="1">
      <c r="A125" s="54"/>
      <c r="B125" s="98"/>
      <c r="C125" s="5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80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33"/>
    </row>
    <row r="126" spans="1:41" ht="18" hidden="1">
      <c r="A126" s="54"/>
      <c r="B126" s="98"/>
      <c r="C126" s="5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80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33"/>
    </row>
    <row r="127" spans="1:41" ht="18" hidden="1">
      <c r="A127" s="54"/>
      <c r="B127" s="98"/>
      <c r="C127" s="5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80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33"/>
    </row>
    <row r="128" spans="1:41" ht="18" hidden="1">
      <c r="A128" s="54"/>
      <c r="B128" s="98"/>
      <c r="C128" s="5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80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33"/>
    </row>
    <row r="129" spans="1:41" ht="18" hidden="1">
      <c r="A129" s="54"/>
      <c r="B129" s="98"/>
      <c r="C129" s="5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80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33"/>
    </row>
    <row r="130" spans="1:41" ht="18" hidden="1">
      <c r="A130" s="54"/>
      <c r="B130" s="98"/>
      <c r="C130" s="5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80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33"/>
    </row>
    <row r="131" spans="1:41" ht="18" hidden="1">
      <c r="A131" s="54"/>
      <c r="B131" s="98"/>
      <c r="C131" s="5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80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33"/>
    </row>
    <row r="132" spans="1:41" ht="18" hidden="1">
      <c r="A132" s="54"/>
      <c r="B132" s="98"/>
      <c r="C132" s="5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80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33"/>
    </row>
    <row r="133" spans="1:41" ht="18" hidden="1">
      <c r="A133" s="54"/>
      <c r="B133" s="98"/>
      <c r="C133" s="5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80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33"/>
    </row>
    <row r="134" spans="1:41" ht="18" hidden="1">
      <c r="A134" s="54"/>
      <c r="B134" s="98"/>
      <c r="C134" s="5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80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33"/>
    </row>
    <row r="135" spans="1:41" ht="18" hidden="1">
      <c r="A135" s="54"/>
      <c r="B135" s="98"/>
      <c r="C135" s="5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80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33"/>
    </row>
    <row r="136" spans="1:41" ht="18" hidden="1">
      <c r="A136" s="61"/>
      <c r="B136" s="99"/>
      <c r="C136" s="62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80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33"/>
    </row>
    <row r="137" spans="1:41" ht="18">
      <c r="A137" s="51"/>
      <c r="B137" s="52"/>
      <c r="C137" s="57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80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33"/>
    </row>
    <row r="138" spans="1:41" ht="18">
      <c r="A138" s="51"/>
      <c r="B138" s="52"/>
      <c r="C138" s="57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80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33"/>
    </row>
    <row r="139" spans="1:41" ht="18">
      <c r="A139" s="51"/>
      <c r="B139" s="52"/>
      <c r="C139" s="57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80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33"/>
    </row>
    <row r="140" spans="1:41" ht="18">
      <c r="A140" s="51"/>
      <c r="B140" s="52"/>
      <c r="C140" s="57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80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33"/>
    </row>
    <row r="141" spans="1:41" ht="18">
      <c r="A141" s="51"/>
      <c r="B141" s="52"/>
      <c r="C141" s="57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80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33"/>
    </row>
    <row r="142" spans="1:41" ht="18">
      <c r="A142" s="51"/>
      <c r="B142" s="52"/>
      <c r="C142" s="57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80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33"/>
    </row>
    <row r="143" spans="1:41" ht="18">
      <c r="A143" s="51"/>
      <c r="B143" s="52"/>
      <c r="C143" s="57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80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33"/>
    </row>
    <row r="144" spans="1:41" ht="18">
      <c r="A144" s="51"/>
      <c r="B144" s="52"/>
      <c r="C144" s="57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80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33"/>
    </row>
    <row r="145" spans="1:3" ht="18">
      <c r="A145" s="51"/>
      <c r="B145" s="52"/>
      <c r="C145" s="57"/>
    </row>
    <row r="146" spans="1:3" ht="18">
      <c r="A146" s="51"/>
      <c r="B146" s="52"/>
      <c r="C146" s="57"/>
    </row>
    <row r="147" spans="1:3" ht="18">
      <c r="A147" s="51"/>
      <c r="B147" s="52"/>
      <c r="C147" s="57"/>
    </row>
    <row r="148" spans="1:3" ht="18">
      <c r="A148" s="51"/>
      <c r="B148" s="52"/>
      <c r="C148" s="57"/>
    </row>
    <row r="149" spans="1:3" ht="18">
      <c r="A149" s="51"/>
      <c r="B149" s="52"/>
      <c r="C149" s="57"/>
    </row>
    <row r="150" spans="1:3" ht="15">
      <c r="A150" s="58"/>
      <c r="B150" s="100"/>
      <c r="C150" s="59"/>
    </row>
  </sheetData>
  <sheetProtection/>
  <autoFilter ref="A6:AY6"/>
  <mergeCells count="14">
    <mergeCell ref="AO2:AO3"/>
    <mergeCell ref="A4:A5"/>
    <mergeCell ref="C4:Q4"/>
    <mergeCell ref="R4:S4"/>
    <mergeCell ref="Y4:AB4"/>
    <mergeCell ref="AC4:AH4"/>
    <mergeCell ref="AI4:AJ4"/>
    <mergeCell ref="AL4:AN4"/>
    <mergeCell ref="Y97:AB97"/>
    <mergeCell ref="Y98:AB98"/>
    <mergeCell ref="A1:AM1"/>
    <mergeCell ref="A2:X3"/>
    <mergeCell ref="Y2:AK3"/>
    <mergeCell ref="AL2:AN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150"/>
  <sheetViews>
    <sheetView tabSelected="1" zoomScale="70" zoomScaleNormal="70" zoomScalePageLayoutView="0" workbookViewId="0" topLeftCell="A1">
      <selection activeCell="G40" sqref="G40"/>
    </sheetView>
  </sheetViews>
  <sheetFormatPr defaultColWidth="9.140625" defaultRowHeight="15"/>
  <cols>
    <col min="1" max="1" width="5.421875" style="0" customWidth="1"/>
    <col min="2" max="2" width="25.140625" style="101" customWidth="1"/>
    <col min="3" max="3" width="9.00390625" style="5" customWidth="1"/>
    <col min="4" max="4" width="9.00390625" style="0" customWidth="1"/>
    <col min="5" max="5" width="9.00390625" style="0" hidden="1" customWidth="1"/>
    <col min="6" max="6" width="9.8515625" style="0" customWidth="1"/>
    <col min="7" max="7" width="9.00390625" style="5" customWidth="1"/>
    <col min="8" max="8" width="9.00390625" style="0" customWidth="1"/>
    <col min="9" max="9" width="9.00390625" style="0" hidden="1" customWidth="1"/>
    <col min="10" max="10" width="9.8515625" style="0" customWidth="1"/>
    <col min="11" max="11" width="8.28125" style="0" customWidth="1"/>
    <col min="12" max="12" width="8.28125" style="5" customWidth="1"/>
    <col min="13" max="13" width="9.8515625" style="0" hidden="1" customWidth="1"/>
    <col min="14" max="14" width="10.140625" style="0" customWidth="1"/>
    <col min="15" max="15" width="9.8515625" style="0" customWidth="1"/>
    <col min="16" max="16" width="11.7109375" style="0" customWidth="1"/>
    <col min="17" max="17" width="9.8515625" style="0" customWidth="1"/>
    <col min="18" max="18" width="15.140625" style="5" customWidth="1"/>
    <col min="19" max="19" width="12.8515625" style="0" customWidth="1"/>
    <col min="20" max="20" width="11.140625" style="0" customWidth="1"/>
    <col min="21" max="21" width="11.140625" style="259" customWidth="1"/>
    <col min="22" max="22" width="21.28125" style="0" customWidth="1"/>
    <col min="23" max="23" width="11.140625" style="0" customWidth="1"/>
    <col min="24" max="24" width="12.57421875" style="0" customWidth="1"/>
    <col min="25" max="25" width="9.8515625" style="0" customWidth="1"/>
    <col min="26" max="26" width="10.421875" style="0" customWidth="1"/>
    <col min="27" max="27" width="9.8515625" style="0" customWidth="1"/>
    <col min="28" max="28" width="10.8515625" style="0" customWidth="1"/>
    <col min="29" max="29" width="11.8515625" style="0" customWidth="1"/>
    <col min="30" max="30" width="13.8515625" style="0" customWidth="1"/>
    <col min="31" max="31" width="10.57421875" style="0" customWidth="1"/>
    <col min="32" max="32" width="10.28125" style="0" customWidth="1"/>
    <col min="33" max="33" width="8.57421875" style="0" hidden="1" customWidth="1"/>
    <col min="34" max="34" width="9.8515625" style="0" customWidth="1"/>
    <col min="35" max="35" width="14.28125" style="0" customWidth="1"/>
    <col min="36" max="36" width="15.28125" style="0" customWidth="1"/>
    <col min="37" max="37" width="13.140625" style="0" customWidth="1"/>
    <col min="38" max="38" width="11.7109375" style="0" customWidth="1"/>
    <col min="39" max="39" width="12.00390625" style="0" customWidth="1"/>
    <col min="40" max="40" width="9.8515625" style="0" customWidth="1"/>
    <col min="41" max="41" width="11.140625" style="4" customWidth="1"/>
    <col min="42" max="42" width="9.8515625" style="0" customWidth="1"/>
    <col min="43" max="43" width="8.8515625" style="104" customWidth="1"/>
    <col min="46" max="46" width="19.8515625" style="0" customWidth="1"/>
  </cols>
  <sheetData>
    <row r="1" spans="1:39" ht="28.5" customHeight="1">
      <c r="A1" s="423" t="s">
        <v>140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423"/>
      <c r="Q1" s="423"/>
      <c r="R1" s="423"/>
      <c r="S1" s="423"/>
      <c r="T1" s="423"/>
      <c r="U1" s="423"/>
      <c r="V1" s="423"/>
      <c r="W1" s="423"/>
      <c r="X1" s="423"/>
      <c r="Y1" s="423"/>
      <c r="Z1" s="423"/>
      <c r="AA1" s="423"/>
      <c r="AB1" s="423"/>
      <c r="AC1" s="423"/>
      <c r="AD1" s="423"/>
      <c r="AE1" s="423"/>
      <c r="AF1" s="423"/>
      <c r="AG1" s="423"/>
      <c r="AH1" s="423"/>
      <c r="AI1" s="423"/>
      <c r="AJ1" s="423"/>
      <c r="AK1" s="423"/>
      <c r="AL1" s="423"/>
      <c r="AM1" s="423"/>
    </row>
    <row r="2" spans="1:51" ht="15" customHeight="1">
      <c r="A2" s="424" t="s">
        <v>39</v>
      </c>
      <c r="B2" s="425"/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  <c r="P2" s="425"/>
      <c r="Q2" s="425"/>
      <c r="R2" s="425"/>
      <c r="S2" s="425"/>
      <c r="T2" s="425"/>
      <c r="U2" s="425"/>
      <c r="V2" s="425"/>
      <c r="W2" s="425"/>
      <c r="X2" s="426"/>
      <c r="Y2" s="430" t="s">
        <v>24</v>
      </c>
      <c r="Z2" s="430"/>
      <c r="AA2" s="430"/>
      <c r="AB2" s="430"/>
      <c r="AC2" s="430"/>
      <c r="AD2" s="430"/>
      <c r="AE2" s="430"/>
      <c r="AF2" s="430"/>
      <c r="AG2" s="430"/>
      <c r="AH2" s="430"/>
      <c r="AI2" s="430"/>
      <c r="AJ2" s="430"/>
      <c r="AK2" s="430"/>
      <c r="AL2" s="431" t="s">
        <v>28</v>
      </c>
      <c r="AM2" s="431"/>
      <c r="AN2" s="431"/>
      <c r="AO2" s="415"/>
      <c r="AQ2" s="105"/>
      <c r="AR2" s="58"/>
      <c r="AS2" s="58"/>
      <c r="AT2" s="58"/>
      <c r="AU2" s="58"/>
      <c r="AV2" s="58"/>
      <c r="AW2" s="58"/>
      <c r="AX2" s="58"/>
      <c r="AY2" s="58"/>
    </row>
    <row r="3" spans="1:51" ht="15.75" customHeight="1">
      <c r="A3" s="427"/>
      <c r="B3" s="428"/>
      <c r="C3" s="428"/>
      <c r="D3" s="428"/>
      <c r="E3" s="428"/>
      <c r="F3" s="428"/>
      <c r="G3" s="428"/>
      <c r="H3" s="428"/>
      <c r="I3" s="428"/>
      <c r="J3" s="428"/>
      <c r="K3" s="428"/>
      <c r="L3" s="428"/>
      <c r="M3" s="428"/>
      <c r="N3" s="428"/>
      <c r="O3" s="428"/>
      <c r="P3" s="428"/>
      <c r="Q3" s="428"/>
      <c r="R3" s="428"/>
      <c r="S3" s="428"/>
      <c r="T3" s="428"/>
      <c r="U3" s="428"/>
      <c r="V3" s="428"/>
      <c r="W3" s="428"/>
      <c r="X3" s="429"/>
      <c r="Y3" s="430"/>
      <c r="Z3" s="430"/>
      <c r="AA3" s="430"/>
      <c r="AB3" s="430"/>
      <c r="AC3" s="430"/>
      <c r="AD3" s="430"/>
      <c r="AE3" s="430"/>
      <c r="AF3" s="430"/>
      <c r="AG3" s="430"/>
      <c r="AH3" s="430"/>
      <c r="AI3" s="430"/>
      <c r="AJ3" s="430"/>
      <c r="AK3" s="430"/>
      <c r="AL3" s="431"/>
      <c r="AM3" s="431"/>
      <c r="AN3" s="431"/>
      <c r="AO3" s="415"/>
      <c r="AQ3" s="105"/>
      <c r="AR3" s="58"/>
      <c r="AS3" s="58"/>
      <c r="AT3" s="58"/>
      <c r="AU3" s="58"/>
      <c r="AV3" s="58"/>
      <c r="AW3" s="58"/>
      <c r="AX3" s="58"/>
      <c r="AY3" s="58"/>
    </row>
    <row r="4" spans="1:51" s="1" customFormat="1" ht="55.5" customHeight="1">
      <c r="A4" s="414"/>
      <c r="B4" s="93" t="s">
        <v>11</v>
      </c>
      <c r="C4" s="418" t="s">
        <v>19</v>
      </c>
      <c r="D4" s="419"/>
      <c r="E4" s="419"/>
      <c r="F4" s="419"/>
      <c r="G4" s="419"/>
      <c r="H4" s="419"/>
      <c r="I4" s="419"/>
      <c r="J4" s="419"/>
      <c r="K4" s="419"/>
      <c r="L4" s="419"/>
      <c r="M4" s="419"/>
      <c r="N4" s="419"/>
      <c r="O4" s="419"/>
      <c r="P4" s="419"/>
      <c r="Q4" s="420"/>
      <c r="R4" s="418" t="s">
        <v>10</v>
      </c>
      <c r="S4" s="420"/>
      <c r="T4" s="92"/>
      <c r="U4" s="252"/>
      <c r="V4" s="92"/>
      <c r="W4" s="92"/>
      <c r="X4" s="2"/>
      <c r="Y4" s="421" t="s">
        <v>13</v>
      </c>
      <c r="Z4" s="421"/>
      <c r="AA4" s="421"/>
      <c r="AB4" s="421"/>
      <c r="AC4" s="421" t="s">
        <v>12</v>
      </c>
      <c r="AD4" s="421"/>
      <c r="AE4" s="421"/>
      <c r="AF4" s="421"/>
      <c r="AG4" s="421"/>
      <c r="AH4" s="421"/>
      <c r="AI4" s="418" t="s">
        <v>14</v>
      </c>
      <c r="AJ4" s="420"/>
      <c r="AK4" s="2"/>
      <c r="AL4" s="421" t="s">
        <v>16</v>
      </c>
      <c r="AM4" s="421"/>
      <c r="AN4" s="421"/>
      <c r="AO4" s="86"/>
      <c r="AP4" s="1">
        <v>17</v>
      </c>
      <c r="AQ4" s="106"/>
      <c r="AR4" s="89"/>
      <c r="AS4" s="89"/>
      <c r="AT4" s="89"/>
      <c r="AU4" s="89"/>
      <c r="AV4" s="89"/>
      <c r="AW4" s="89"/>
      <c r="AX4" s="89"/>
      <c r="AY4" s="89"/>
    </row>
    <row r="5" spans="1:51" s="1" customFormat="1" ht="79.5" customHeight="1">
      <c r="A5" s="414" t="s">
        <v>15</v>
      </c>
      <c r="B5" s="94" t="s">
        <v>0</v>
      </c>
      <c r="C5" s="65" t="s">
        <v>7</v>
      </c>
      <c r="D5" s="65" t="s">
        <v>18</v>
      </c>
      <c r="E5" s="65"/>
      <c r="F5" s="66" t="s">
        <v>29</v>
      </c>
      <c r="G5" s="65" t="s">
        <v>8</v>
      </c>
      <c r="H5" s="65" t="s">
        <v>21</v>
      </c>
      <c r="I5" s="65"/>
      <c r="J5" s="66" t="s">
        <v>29</v>
      </c>
      <c r="K5" s="65" t="s">
        <v>9</v>
      </c>
      <c r="L5" s="65" t="s">
        <v>22</v>
      </c>
      <c r="M5" s="65"/>
      <c r="N5" s="66" t="s">
        <v>29</v>
      </c>
      <c r="O5" s="65" t="s">
        <v>30</v>
      </c>
      <c r="P5" s="65" t="s">
        <v>1</v>
      </c>
      <c r="Q5" s="66" t="s">
        <v>20</v>
      </c>
      <c r="R5" s="65" t="s">
        <v>2</v>
      </c>
      <c r="S5" s="66" t="s">
        <v>29</v>
      </c>
      <c r="T5" s="65" t="s">
        <v>49</v>
      </c>
      <c r="U5" s="253" t="s">
        <v>3</v>
      </c>
      <c r="V5" s="65" t="s">
        <v>50</v>
      </c>
      <c r="W5" s="66" t="s">
        <v>20</v>
      </c>
      <c r="X5" s="67" t="s">
        <v>33</v>
      </c>
      <c r="Y5" s="68" t="s">
        <v>6</v>
      </c>
      <c r="Z5" s="66" t="s">
        <v>17</v>
      </c>
      <c r="AA5" s="68" t="s">
        <v>5</v>
      </c>
      <c r="AB5" s="66" t="s">
        <v>17</v>
      </c>
      <c r="AC5" s="68" t="s">
        <v>26</v>
      </c>
      <c r="AD5" s="68" t="s">
        <v>31</v>
      </c>
      <c r="AE5" s="66" t="s">
        <v>23</v>
      </c>
      <c r="AF5" s="68" t="s">
        <v>32</v>
      </c>
      <c r="AG5" s="68"/>
      <c r="AH5" s="66" t="s">
        <v>23</v>
      </c>
      <c r="AI5" s="68" t="s">
        <v>4</v>
      </c>
      <c r="AJ5" s="66" t="s">
        <v>23</v>
      </c>
      <c r="AK5" s="69" t="s">
        <v>38</v>
      </c>
      <c r="AL5" s="70" t="s">
        <v>27</v>
      </c>
      <c r="AM5" s="70" t="s">
        <v>25</v>
      </c>
      <c r="AN5" s="66" t="s">
        <v>17</v>
      </c>
      <c r="AO5" s="69" t="s">
        <v>34</v>
      </c>
      <c r="AP5" s="91" t="s">
        <v>40</v>
      </c>
      <c r="AQ5" s="107" t="s">
        <v>82</v>
      </c>
      <c r="AR5" s="89"/>
      <c r="AS5" s="89"/>
      <c r="AT5" s="89"/>
      <c r="AU5" s="89"/>
      <c r="AV5" s="89"/>
      <c r="AW5" s="89"/>
      <c r="AX5" s="89"/>
      <c r="AY5" s="89"/>
    </row>
    <row r="6" spans="1:51" s="1" customFormat="1" ht="15" customHeight="1" thickBot="1">
      <c r="A6" s="71"/>
      <c r="B6" s="95"/>
      <c r="C6" s="72"/>
      <c r="D6" s="72"/>
      <c r="E6" s="72"/>
      <c r="F6" s="73"/>
      <c r="G6" s="72"/>
      <c r="H6" s="72"/>
      <c r="I6" s="72"/>
      <c r="J6" s="73"/>
      <c r="K6" s="72"/>
      <c r="L6" s="72"/>
      <c r="M6" s="72"/>
      <c r="N6" s="73"/>
      <c r="O6" s="72"/>
      <c r="P6" s="72"/>
      <c r="Q6" s="73"/>
      <c r="R6" s="72"/>
      <c r="S6" s="73"/>
      <c r="T6" s="72"/>
      <c r="U6" s="254"/>
      <c r="V6" s="72"/>
      <c r="W6" s="72"/>
      <c r="X6" s="74"/>
      <c r="Y6" s="60"/>
      <c r="Z6" s="73"/>
      <c r="AA6" s="60"/>
      <c r="AB6" s="73"/>
      <c r="AC6" s="60"/>
      <c r="AD6" s="60"/>
      <c r="AE6" s="73"/>
      <c r="AF6" s="60"/>
      <c r="AG6" s="60"/>
      <c r="AH6" s="73"/>
      <c r="AI6" s="60"/>
      <c r="AJ6" s="73"/>
      <c r="AK6" s="75"/>
      <c r="AL6" s="76"/>
      <c r="AM6" s="76"/>
      <c r="AN6" s="73"/>
      <c r="AO6" s="75"/>
      <c r="AP6" s="117"/>
      <c r="AQ6" s="118"/>
      <c r="AR6" s="89"/>
      <c r="AS6" s="89"/>
      <c r="AT6" s="89"/>
      <c r="AU6" s="89"/>
      <c r="AV6" s="89"/>
      <c r="AW6" s="89"/>
      <c r="AX6" s="89"/>
      <c r="AY6" s="89"/>
    </row>
    <row r="7" spans="1:51" s="32" customFormat="1" ht="15" customHeight="1">
      <c r="A7" s="183">
        <v>1</v>
      </c>
      <c r="B7" s="326" t="s">
        <v>52</v>
      </c>
      <c r="C7" s="327">
        <v>63</v>
      </c>
      <c r="D7" s="184">
        <v>68</v>
      </c>
      <c r="E7" s="328"/>
      <c r="F7" s="185">
        <f aca="true" t="shared" si="0" ref="F7:F38">IF(OR(D7&gt;(C7+20),(D7&lt;(C7-0))),0,1)</f>
        <v>1</v>
      </c>
      <c r="G7" s="329">
        <v>1212</v>
      </c>
      <c r="H7" s="184">
        <v>1207</v>
      </c>
      <c r="I7" s="328"/>
      <c r="J7" s="185">
        <f aca="true" t="shared" si="1" ref="J7:J38">IF(OR(H7&gt;(G7+100),H7&lt;(G7-50)),0,1)</f>
        <v>1</v>
      </c>
      <c r="K7" s="330">
        <v>41</v>
      </c>
      <c r="L7" s="186">
        <v>41</v>
      </c>
      <c r="M7" s="328"/>
      <c r="N7" s="187">
        <f aca="true" t="shared" si="2" ref="N7:N38">IF(L7&lt;&gt;K7,0,1)</f>
        <v>1</v>
      </c>
      <c r="O7" s="184">
        <v>2429</v>
      </c>
      <c r="P7" s="184">
        <v>100</v>
      </c>
      <c r="Q7" s="187">
        <f>IF(P7&gt;=90,2,IF(P7&gt;=70,1,0))</f>
        <v>2</v>
      </c>
      <c r="R7" s="184">
        <v>383</v>
      </c>
      <c r="S7" s="188">
        <f>IF(R7&gt;150,1,0)</f>
        <v>1</v>
      </c>
      <c r="T7" s="331">
        <v>1271</v>
      </c>
      <c r="U7" s="184">
        <v>1706</v>
      </c>
      <c r="V7" s="189">
        <f aca="true" t="shared" si="3" ref="V7:V38">U7/T7</f>
        <v>1.3422501966955154</v>
      </c>
      <c r="W7" s="190">
        <f aca="true" t="shared" si="4" ref="W7:W38">IF(V7&gt;=90%,2,IF(V7&gt;=70%,1,0))</f>
        <v>2</v>
      </c>
      <c r="X7" s="185">
        <f aca="true" t="shared" si="5" ref="X7:X38">F7+J7+N7+Q7+S7+W7</f>
        <v>8</v>
      </c>
      <c r="Y7" s="184">
        <v>74</v>
      </c>
      <c r="Z7" s="191">
        <f aca="true" t="shared" si="6" ref="Z7:Z38">IF(Y7&gt;=90,2,IF(Y7&gt;=70,1,0))</f>
        <v>1</v>
      </c>
      <c r="AA7" s="184">
        <v>55</v>
      </c>
      <c r="AB7" s="191">
        <f aca="true" t="shared" si="7" ref="AB7:AB38">IF(AA7&gt;=50,2,IF(AA7&gt;=40,1,0))</f>
        <v>2</v>
      </c>
      <c r="AC7" s="184">
        <v>28990</v>
      </c>
      <c r="AD7" s="192">
        <f aca="true" t="shared" si="8" ref="AD7:AD38">AC7/H7/13</f>
        <v>1.847555923777962</v>
      </c>
      <c r="AE7" s="187">
        <f aca="true" t="shared" si="9" ref="AE7:AE38">IF(AD7&gt;1.36,1,0)</f>
        <v>1</v>
      </c>
      <c r="AF7" s="184">
        <v>9671</v>
      </c>
      <c r="AG7" s="332"/>
      <c r="AH7" s="185">
        <f>IF(AF7&gt;H7*3,1,0)</f>
        <v>1</v>
      </c>
      <c r="AI7" s="186">
        <v>100</v>
      </c>
      <c r="AJ7" s="191">
        <f aca="true" t="shared" si="10" ref="AJ7:AJ38">IF(AI7&gt;=60,1,0)</f>
        <v>1</v>
      </c>
      <c r="AK7" s="193">
        <f aca="true" t="shared" si="11" ref="AK7:AK38">Z7+AB7+AE7+AH7+AJ7</f>
        <v>6</v>
      </c>
      <c r="AL7" s="184">
        <v>2376</v>
      </c>
      <c r="AM7" s="194">
        <f aca="true" t="shared" si="12" ref="AM7:AM38">AL7/H7</f>
        <v>1.9685169842584922</v>
      </c>
      <c r="AN7" s="191">
        <f aca="true" t="shared" si="13" ref="AN7:AN38">IF(AM7&gt;=85%,2,IF(AM7&gt;=50%,1,0))</f>
        <v>2</v>
      </c>
      <c r="AO7" s="195">
        <f aca="true" t="shared" si="14" ref="AO7:AO38">AN7+X7+AK7</f>
        <v>16</v>
      </c>
      <c r="AP7" s="196">
        <f aca="true" t="shared" si="15" ref="AP7:AP38">((AO7*100)/$AP$4)/100</f>
        <v>0.9411764705882354</v>
      </c>
      <c r="AQ7" s="333" t="s">
        <v>41</v>
      </c>
      <c r="AR7" s="88"/>
      <c r="AS7" s="6"/>
      <c r="AT7" s="96"/>
      <c r="AU7" s="96"/>
      <c r="AV7" s="6"/>
      <c r="AW7" s="6"/>
      <c r="AX7" s="6"/>
      <c r="AY7" s="6"/>
    </row>
    <row r="8" spans="1:51" s="32" customFormat="1" ht="15" customHeight="1">
      <c r="A8" s="197">
        <f>A7+1</f>
        <v>2</v>
      </c>
      <c r="B8" s="239" t="s">
        <v>43</v>
      </c>
      <c r="C8" s="241">
        <v>56</v>
      </c>
      <c r="D8" s="180">
        <v>69</v>
      </c>
      <c r="E8" s="154"/>
      <c r="F8" s="155">
        <f t="shared" si="0"/>
        <v>1</v>
      </c>
      <c r="G8" s="242">
        <v>1164</v>
      </c>
      <c r="H8" s="180">
        <v>1167</v>
      </c>
      <c r="I8" s="154"/>
      <c r="J8" s="155">
        <f t="shared" si="1"/>
        <v>1</v>
      </c>
      <c r="K8" s="243">
        <v>39</v>
      </c>
      <c r="L8" s="182">
        <v>39</v>
      </c>
      <c r="M8" s="154"/>
      <c r="N8" s="157">
        <f t="shared" si="2"/>
        <v>1</v>
      </c>
      <c r="O8" s="180">
        <v>1176</v>
      </c>
      <c r="P8" s="180">
        <v>91</v>
      </c>
      <c r="Q8" s="157">
        <f>IF(P8&gt;=90,2,IF(P8&gt;=70,1,0))</f>
        <v>2</v>
      </c>
      <c r="R8" s="180">
        <v>216</v>
      </c>
      <c r="S8" s="158">
        <f>IF(R8&gt;150,1,0)</f>
        <v>1</v>
      </c>
      <c r="T8" s="120">
        <v>1209</v>
      </c>
      <c r="U8" s="180">
        <v>1177</v>
      </c>
      <c r="V8" s="159">
        <f t="shared" si="3"/>
        <v>0.9735318444995864</v>
      </c>
      <c r="W8" s="152">
        <f t="shared" si="4"/>
        <v>2</v>
      </c>
      <c r="X8" s="155">
        <f t="shared" si="5"/>
        <v>8</v>
      </c>
      <c r="Y8" s="180">
        <v>16</v>
      </c>
      <c r="Z8" s="160">
        <f t="shared" si="6"/>
        <v>0</v>
      </c>
      <c r="AA8" s="180">
        <v>1</v>
      </c>
      <c r="AB8" s="160">
        <f t="shared" si="7"/>
        <v>0</v>
      </c>
      <c r="AC8" s="180">
        <v>6971</v>
      </c>
      <c r="AD8" s="161">
        <f t="shared" si="8"/>
        <v>0.4594950893151407</v>
      </c>
      <c r="AE8" s="157">
        <f t="shared" si="9"/>
        <v>0</v>
      </c>
      <c r="AF8" s="180">
        <v>2307</v>
      </c>
      <c r="AG8" s="162"/>
      <c r="AH8" s="155">
        <f>IF(AF8&gt;H8*3,1,0)</f>
        <v>0</v>
      </c>
      <c r="AI8" s="181">
        <v>100</v>
      </c>
      <c r="AJ8" s="160">
        <f t="shared" si="10"/>
        <v>1</v>
      </c>
      <c r="AK8" s="163">
        <f t="shared" si="11"/>
        <v>1</v>
      </c>
      <c r="AL8" s="180">
        <v>836</v>
      </c>
      <c r="AM8" s="164">
        <f t="shared" si="12"/>
        <v>0.7163667523564696</v>
      </c>
      <c r="AN8" s="160">
        <f t="shared" si="13"/>
        <v>1</v>
      </c>
      <c r="AO8" s="163">
        <f t="shared" si="14"/>
        <v>10</v>
      </c>
      <c r="AP8" s="165">
        <f t="shared" si="15"/>
        <v>0.5882352941176471</v>
      </c>
      <c r="AQ8" s="334" t="s">
        <v>41</v>
      </c>
      <c r="AR8" s="88"/>
      <c r="AS8" s="34"/>
      <c r="AT8" s="102"/>
      <c r="AU8" s="102"/>
      <c r="AV8" s="34"/>
      <c r="AW8" s="34"/>
      <c r="AX8" s="34"/>
      <c r="AY8" s="34"/>
    </row>
    <row r="9" spans="1:51" s="6" customFormat="1" ht="14.25" customHeight="1">
      <c r="A9" s="197">
        <f aca="true" t="shared" si="16" ref="A9:A22">A8+1</f>
        <v>3</v>
      </c>
      <c r="B9" s="239" t="s">
        <v>80</v>
      </c>
      <c r="C9" s="241">
        <v>56</v>
      </c>
      <c r="D9" s="180">
        <v>67</v>
      </c>
      <c r="E9" s="166"/>
      <c r="F9" s="155">
        <f t="shared" si="0"/>
        <v>1</v>
      </c>
      <c r="G9" s="244">
        <v>1262</v>
      </c>
      <c r="H9" s="180">
        <v>1243</v>
      </c>
      <c r="I9" s="167"/>
      <c r="J9" s="155">
        <f t="shared" si="1"/>
        <v>1</v>
      </c>
      <c r="K9" s="240">
        <v>44</v>
      </c>
      <c r="L9" s="182">
        <v>45</v>
      </c>
      <c r="M9" s="155"/>
      <c r="N9" s="157">
        <f t="shared" si="2"/>
        <v>0</v>
      </c>
      <c r="O9" s="180">
        <v>2004</v>
      </c>
      <c r="P9" s="180">
        <v>95</v>
      </c>
      <c r="Q9" s="157">
        <f>IF(P9&gt;=90,2,IF(P9&gt;=70,1,0))</f>
        <v>2</v>
      </c>
      <c r="R9" s="180">
        <v>257</v>
      </c>
      <c r="S9" s="158">
        <f>IF(R9&gt;150,1,0)</f>
        <v>1</v>
      </c>
      <c r="T9" s="121">
        <v>1364</v>
      </c>
      <c r="U9" s="180">
        <v>1488</v>
      </c>
      <c r="V9" s="159">
        <f t="shared" si="3"/>
        <v>1.0909090909090908</v>
      </c>
      <c r="W9" s="152">
        <f t="shared" si="4"/>
        <v>2</v>
      </c>
      <c r="X9" s="155">
        <f t="shared" si="5"/>
        <v>7</v>
      </c>
      <c r="Y9" s="180">
        <v>21</v>
      </c>
      <c r="Z9" s="160">
        <f t="shared" si="6"/>
        <v>0</v>
      </c>
      <c r="AA9" s="180">
        <v>13</v>
      </c>
      <c r="AB9" s="160">
        <f t="shared" si="7"/>
        <v>0</v>
      </c>
      <c r="AC9" s="180">
        <v>8886</v>
      </c>
      <c r="AD9" s="161">
        <f t="shared" si="8"/>
        <v>0.549910266724426</v>
      </c>
      <c r="AE9" s="157">
        <f t="shared" si="9"/>
        <v>0</v>
      </c>
      <c r="AF9" s="180">
        <v>1585</v>
      </c>
      <c r="AG9" s="168"/>
      <c r="AH9" s="155">
        <f>IF(AF9&gt;H9*3,1,0)</f>
        <v>0</v>
      </c>
      <c r="AI9" s="181">
        <v>100</v>
      </c>
      <c r="AJ9" s="160">
        <f t="shared" si="10"/>
        <v>1</v>
      </c>
      <c r="AK9" s="163">
        <f t="shared" si="11"/>
        <v>1</v>
      </c>
      <c r="AL9" s="180">
        <v>576</v>
      </c>
      <c r="AM9" s="164">
        <f t="shared" si="12"/>
        <v>0.46339501206757844</v>
      </c>
      <c r="AN9" s="160">
        <f t="shared" si="13"/>
        <v>0</v>
      </c>
      <c r="AO9" s="163">
        <f t="shared" si="14"/>
        <v>8</v>
      </c>
      <c r="AP9" s="165">
        <f t="shared" si="15"/>
        <v>0.4705882352941177</v>
      </c>
      <c r="AQ9" s="334" t="s">
        <v>41</v>
      </c>
      <c r="AR9" s="88"/>
      <c r="AS9" s="90"/>
      <c r="AT9" s="103"/>
      <c r="AU9" s="103"/>
      <c r="AV9" s="90"/>
      <c r="AW9" s="90"/>
      <c r="AX9" s="90"/>
      <c r="AY9" s="90"/>
    </row>
    <row r="10" spans="1:51" s="127" customFormat="1" ht="15" customHeight="1">
      <c r="A10" s="197">
        <f t="shared" si="16"/>
        <v>4</v>
      </c>
      <c r="B10" s="239" t="s">
        <v>55</v>
      </c>
      <c r="C10" s="241">
        <v>46</v>
      </c>
      <c r="D10" s="180">
        <v>51</v>
      </c>
      <c r="E10" s="169"/>
      <c r="F10" s="155">
        <f t="shared" si="0"/>
        <v>1</v>
      </c>
      <c r="G10" s="242">
        <v>956</v>
      </c>
      <c r="H10" s="180">
        <v>958</v>
      </c>
      <c r="I10" s="170"/>
      <c r="J10" s="155">
        <f t="shared" si="1"/>
        <v>1</v>
      </c>
      <c r="K10" s="243">
        <v>35</v>
      </c>
      <c r="L10" s="182">
        <v>35</v>
      </c>
      <c r="M10" s="155"/>
      <c r="N10" s="157">
        <f t="shared" si="2"/>
        <v>1</v>
      </c>
      <c r="O10" s="180">
        <v>1564</v>
      </c>
      <c r="P10" s="180">
        <v>97</v>
      </c>
      <c r="Q10" s="157">
        <f>IF(P10&gt;=90,2,IF(P10&gt;=70,1,0))</f>
        <v>2</v>
      </c>
      <c r="R10" s="180">
        <v>292</v>
      </c>
      <c r="S10" s="158">
        <f>IF(R10&gt;150,1,0)</f>
        <v>1</v>
      </c>
      <c r="T10" s="123">
        <v>1085</v>
      </c>
      <c r="U10" s="180">
        <v>1369</v>
      </c>
      <c r="V10" s="159">
        <f t="shared" si="3"/>
        <v>1.2617511520737328</v>
      </c>
      <c r="W10" s="152">
        <f t="shared" si="4"/>
        <v>2</v>
      </c>
      <c r="X10" s="155">
        <f t="shared" si="5"/>
        <v>8</v>
      </c>
      <c r="Y10" s="180">
        <v>55</v>
      </c>
      <c r="Z10" s="160">
        <f t="shared" si="6"/>
        <v>0</v>
      </c>
      <c r="AA10" s="180">
        <v>19</v>
      </c>
      <c r="AB10" s="160">
        <f t="shared" si="7"/>
        <v>0</v>
      </c>
      <c r="AC10" s="180">
        <v>16275</v>
      </c>
      <c r="AD10" s="161">
        <f t="shared" si="8"/>
        <v>1.306809057330978</v>
      </c>
      <c r="AE10" s="157">
        <f t="shared" si="9"/>
        <v>0</v>
      </c>
      <c r="AF10" s="180">
        <v>5093</v>
      </c>
      <c r="AG10" s="162"/>
      <c r="AH10" s="155">
        <f>IF(AF10&gt;H10*3,1,0)</f>
        <v>1</v>
      </c>
      <c r="AI10" s="181">
        <v>100</v>
      </c>
      <c r="AJ10" s="160">
        <f t="shared" si="10"/>
        <v>1</v>
      </c>
      <c r="AK10" s="163">
        <f t="shared" si="11"/>
        <v>2</v>
      </c>
      <c r="AL10" s="180">
        <v>577</v>
      </c>
      <c r="AM10" s="164">
        <f t="shared" si="12"/>
        <v>0.6022964509394572</v>
      </c>
      <c r="AN10" s="160">
        <f t="shared" si="13"/>
        <v>1</v>
      </c>
      <c r="AO10" s="163">
        <f t="shared" si="14"/>
        <v>11</v>
      </c>
      <c r="AP10" s="165">
        <f t="shared" si="15"/>
        <v>0.6470588235294117</v>
      </c>
      <c r="AQ10" s="334" t="s">
        <v>41</v>
      </c>
      <c r="AR10" s="124"/>
      <c r="AS10" s="125"/>
      <c r="AT10" s="126"/>
      <c r="AU10" s="126"/>
      <c r="AV10" s="125"/>
      <c r="AW10" s="125"/>
      <c r="AX10" s="125"/>
      <c r="AY10" s="125"/>
    </row>
    <row r="11" spans="1:51" s="127" customFormat="1" ht="15" customHeight="1">
      <c r="A11" s="197">
        <f t="shared" si="16"/>
        <v>5</v>
      </c>
      <c r="B11" s="239" t="s">
        <v>58</v>
      </c>
      <c r="C11" s="241">
        <v>89</v>
      </c>
      <c r="D11" s="180">
        <v>101</v>
      </c>
      <c r="E11" s="174"/>
      <c r="F11" s="155">
        <f t="shared" si="0"/>
        <v>1</v>
      </c>
      <c r="G11" s="242">
        <v>1798</v>
      </c>
      <c r="H11" s="180">
        <v>1798</v>
      </c>
      <c r="I11" s="174"/>
      <c r="J11" s="155">
        <f t="shared" si="1"/>
        <v>1</v>
      </c>
      <c r="K11" s="243">
        <v>63</v>
      </c>
      <c r="L11" s="182">
        <v>63</v>
      </c>
      <c r="M11" s="174"/>
      <c r="N11" s="157">
        <f t="shared" si="2"/>
        <v>1</v>
      </c>
      <c r="O11" s="180">
        <v>2940</v>
      </c>
      <c r="P11" s="180">
        <v>99</v>
      </c>
      <c r="Q11" s="157">
        <f>IF(P11&gt;=90,2,IF(P11&gt;=70,1,0))</f>
        <v>2</v>
      </c>
      <c r="R11" s="180">
        <v>461</v>
      </c>
      <c r="S11" s="158">
        <f>IF(R11&gt;150,1,0)</f>
        <v>1</v>
      </c>
      <c r="T11" s="120">
        <v>1953</v>
      </c>
      <c r="U11" s="180">
        <v>2480</v>
      </c>
      <c r="V11" s="159">
        <f t="shared" si="3"/>
        <v>1.2698412698412698</v>
      </c>
      <c r="W11" s="152">
        <f t="shared" si="4"/>
        <v>2</v>
      </c>
      <c r="X11" s="155">
        <f t="shared" si="5"/>
        <v>8</v>
      </c>
      <c r="Y11" s="180">
        <v>92</v>
      </c>
      <c r="Z11" s="160">
        <f t="shared" si="6"/>
        <v>2</v>
      </c>
      <c r="AA11" s="180">
        <v>77</v>
      </c>
      <c r="AB11" s="160">
        <f t="shared" si="7"/>
        <v>2</v>
      </c>
      <c r="AC11" s="180">
        <v>54415</v>
      </c>
      <c r="AD11" s="161">
        <f t="shared" si="8"/>
        <v>2.32801403268589</v>
      </c>
      <c r="AE11" s="157">
        <f t="shared" si="9"/>
        <v>1</v>
      </c>
      <c r="AF11" s="180">
        <v>14345</v>
      </c>
      <c r="AG11" s="168"/>
      <c r="AH11" s="155">
        <f>IF(AF11&gt;H11*3,1,0)</f>
        <v>1</v>
      </c>
      <c r="AI11" s="181">
        <v>100</v>
      </c>
      <c r="AJ11" s="160">
        <f t="shared" si="10"/>
        <v>1</v>
      </c>
      <c r="AK11" s="163">
        <f t="shared" si="11"/>
        <v>7</v>
      </c>
      <c r="AL11" s="180">
        <v>18745</v>
      </c>
      <c r="AM11" s="164">
        <f t="shared" si="12"/>
        <v>10.425472747497219</v>
      </c>
      <c r="AN11" s="160">
        <f t="shared" si="13"/>
        <v>2</v>
      </c>
      <c r="AO11" s="163">
        <f t="shared" si="14"/>
        <v>17</v>
      </c>
      <c r="AP11" s="165">
        <f t="shared" si="15"/>
        <v>1</v>
      </c>
      <c r="AQ11" s="334" t="s">
        <v>41</v>
      </c>
      <c r="AR11" s="124"/>
      <c r="AS11" s="128"/>
      <c r="AT11" s="129"/>
      <c r="AU11" s="129"/>
      <c r="AV11" s="128"/>
      <c r="AW11" s="128"/>
      <c r="AX11" s="128"/>
      <c r="AY11" s="128"/>
    </row>
    <row r="12" spans="1:51" s="127" customFormat="1" ht="15" customHeight="1">
      <c r="A12" s="197">
        <f t="shared" si="16"/>
        <v>6</v>
      </c>
      <c r="B12" s="260" t="s">
        <v>131</v>
      </c>
      <c r="C12" s="294">
        <v>15</v>
      </c>
      <c r="D12" s="261">
        <v>15</v>
      </c>
      <c r="E12" s="295"/>
      <c r="F12" s="296">
        <f t="shared" si="0"/>
        <v>1</v>
      </c>
      <c r="G12" s="297">
        <v>588</v>
      </c>
      <c r="H12" s="261">
        <v>567</v>
      </c>
      <c r="I12" s="295"/>
      <c r="J12" s="296">
        <f t="shared" si="1"/>
        <v>1</v>
      </c>
      <c r="K12" s="294">
        <v>21</v>
      </c>
      <c r="L12" s="182">
        <v>21</v>
      </c>
      <c r="M12" s="295"/>
      <c r="N12" s="298">
        <f t="shared" si="2"/>
        <v>1</v>
      </c>
      <c r="O12" s="261">
        <v>128</v>
      </c>
      <c r="P12" s="261">
        <v>16</v>
      </c>
      <c r="Q12" s="298">
        <v>1</v>
      </c>
      <c r="R12" s="261">
        <v>50</v>
      </c>
      <c r="S12" s="299">
        <v>1</v>
      </c>
      <c r="T12" s="325">
        <v>450</v>
      </c>
      <c r="U12" s="261">
        <v>315</v>
      </c>
      <c r="V12" s="301">
        <f t="shared" si="3"/>
        <v>0.7</v>
      </c>
      <c r="W12" s="293">
        <f t="shared" si="4"/>
        <v>1</v>
      </c>
      <c r="X12" s="296">
        <f t="shared" si="5"/>
        <v>6</v>
      </c>
      <c r="Y12" s="261">
        <v>30</v>
      </c>
      <c r="Z12" s="160">
        <f t="shared" si="6"/>
        <v>0</v>
      </c>
      <c r="AA12" s="261">
        <v>28</v>
      </c>
      <c r="AB12" s="160">
        <f t="shared" si="7"/>
        <v>0</v>
      </c>
      <c r="AC12" s="261">
        <v>1581</v>
      </c>
      <c r="AD12" s="302">
        <f t="shared" si="8"/>
        <v>0.21448921448921449</v>
      </c>
      <c r="AE12" s="298">
        <f t="shared" si="9"/>
        <v>0</v>
      </c>
      <c r="AF12" s="261">
        <v>1433</v>
      </c>
      <c r="AG12" s="295"/>
      <c r="AH12" s="296">
        <v>1</v>
      </c>
      <c r="AI12" s="182">
        <v>100</v>
      </c>
      <c r="AJ12" s="160">
        <f t="shared" si="10"/>
        <v>1</v>
      </c>
      <c r="AK12" s="303">
        <f t="shared" si="11"/>
        <v>2</v>
      </c>
      <c r="AL12" s="261">
        <v>0</v>
      </c>
      <c r="AM12" s="304">
        <f t="shared" si="12"/>
        <v>0</v>
      </c>
      <c r="AN12" s="160">
        <f t="shared" si="13"/>
        <v>0</v>
      </c>
      <c r="AO12" s="303">
        <f t="shared" si="14"/>
        <v>8</v>
      </c>
      <c r="AP12" s="305">
        <f t="shared" si="15"/>
        <v>0.4705882352941177</v>
      </c>
      <c r="AQ12" s="405" t="s">
        <v>139</v>
      </c>
      <c r="AR12" s="124"/>
      <c r="AS12" s="125"/>
      <c r="AT12" s="126"/>
      <c r="AU12" s="126"/>
      <c r="AV12" s="125"/>
      <c r="AW12" s="125"/>
      <c r="AX12" s="125"/>
      <c r="AY12" s="125"/>
    </row>
    <row r="13" spans="1:51" s="127" customFormat="1" ht="15" customHeight="1">
      <c r="A13" s="197">
        <f t="shared" si="16"/>
        <v>7</v>
      </c>
      <c r="B13" s="260" t="s">
        <v>51</v>
      </c>
      <c r="C13" s="241">
        <v>39</v>
      </c>
      <c r="D13" s="261">
        <v>45</v>
      </c>
      <c r="E13" s="169"/>
      <c r="F13" s="155">
        <f t="shared" si="0"/>
        <v>1</v>
      </c>
      <c r="G13" s="249">
        <v>805</v>
      </c>
      <c r="H13" s="261">
        <v>808</v>
      </c>
      <c r="I13" s="170"/>
      <c r="J13" s="155">
        <f t="shared" si="1"/>
        <v>1</v>
      </c>
      <c r="K13" s="250">
        <v>30</v>
      </c>
      <c r="L13" s="182">
        <v>30</v>
      </c>
      <c r="M13" s="155"/>
      <c r="N13" s="157">
        <f t="shared" si="2"/>
        <v>1</v>
      </c>
      <c r="O13" s="261">
        <v>1023</v>
      </c>
      <c r="P13" s="261">
        <v>76</v>
      </c>
      <c r="Q13" s="157">
        <f aca="true" t="shared" si="17" ref="Q13:Q44">IF(P13&gt;=90,2,IF(P13&gt;=70,1,0))</f>
        <v>1</v>
      </c>
      <c r="R13" s="261">
        <v>257</v>
      </c>
      <c r="S13" s="158">
        <f aca="true" t="shared" si="18" ref="S13:S44">IF(R13&gt;150,1,0)</f>
        <v>1</v>
      </c>
      <c r="T13" s="263">
        <v>930</v>
      </c>
      <c r="U13" s="261">
        <v>1129</v>
      </c>
      <c r="V13" s="159">
        <f t="shared" si="3"/>
        <v>1.2139784946236558</v>
      </c>
      <c r="W13" s="152">
        <f t="shared" si="4"/>
        <v>2</v>
      </c>
      <c r="X13" s="155">
        <f t="shared" si="5"/>
        <v>7</v>
      </c>
      <c r="Y13" s="261">
        <v>63</v>
      </c>
      <c r="Z13" s="160">
        <f t="shared" si="6"/>
        <v>0</v>
      </c>
      <c r="AA13" s="261">
        <v>42</v>
      </c>
      <c r="AB13" s="160">
        <f t="shared" si="7"/>
        <v>1</v>
      </c>
      <c r="AC13" s="261">
        <v>10628</v>
      </c>
      <c r="AD13" s="161">
        <f t="shared" si="8"/>
        <v>1.011805026656512</v>
      </c>
      <c r="AE13" s="157">
        <f t="shared" si="9"/>
        <v>0</v>
      </c>
      <c r="AF13" s="261">
        <v>3836</v>
      </c>
      <c r="AG13" s="162"/>
      <c r="AH13" s="155">
        <f aca="true" t="shared" si="19" ref="AH13:AH44">IF(AF13&gt;H13*3,1,0)</f>
        <v>1</v>
      </c>
      <c r="AI13" s="182">
        <v>100</v>
      </c>
      <c r="AJ13" s="160">
        <f t="shared" si="10"/>
        <v>1</v>
      </c>
      <c r="AK13" s="163">
        <f t="shared" si="11"/>
        <v>3</v>
      </c>
      <c r="AL13" s="261">
        <v>3</v>
      </c>
      <c r="AM13" s="164">
        <f t="shared" si="12"/>
        <v>0.0037128712871287127</v>
      </c>
      <c r="AN13" s="160">
        <f t="shared" si="13"/>
        <v>0</v>
      </c>
      <c r="AO13" s="163">
        <f t="shared" si="14"/>
        <v>10</v>
      </c>
      <c r="AP13" s="165">
        <f t="shared" si="15"/>
        <v>0.5882352941176471</v>
      </c>
      <c r="AQ13" s="334" t="s">
        <v>41</v>
      </c>
      <c r="AR13" s="124"/>
      <c r="AS13" s="130"/>
      <c r="AT13" s="131"/>
      <c r="AU13" s="131"/>
      <c r="AV13" s="130"/>
      <c r="AW13" s="130"/>
      <c r="AX13" s="130"/>
      <c r="AY13" s="130"/>
    </row>
    <row r="14" spans="1:51" s="127" customFormat="1" ht="14.25" customHeight="1">
      <c r="A14" s="197">
        <f t="shared" si="16"/>
        <v>8</v>
      </c>
      <c r="B14" s="260" t="s">
        <v>44</v>
      </c>
      <c r="C14" s="241">
        <v>40</v>
      </c>
      <c r="D14" s="261">
        <v>30</v>
      </c>
      <c r="E14" s="166"/>
      <c r="F14" s="155">
        <f t="shared" si="0"/>
        <v>0</v>
      </c>
      <c r="G14" s="265">
        <v>508</v>
      </c>
      <c r="H14" s="261">
        <v>504</v>
      </c>
      <c r="I14" s="167"/>
      <c r="J14" s="155">
        <f t="shared" si="1"/>
        <v>1</v>
      </c>
      <c r="K14" s="266">
        <v>21</v>
      </c>
      <c r="L14" s="182">
        <v>21</v>
      </c>
      <c r="M14" s="155"/>
      <c r="N14" s="157">
        <f t="shared" si="2"/>
        <v>1</v>
      </c>
      <c r="O14" s="261">
        <v>425</v>
      </c>
      <c r="P14" s="261">
        <v>86</v>
      </c>
      <c r="Q14" s="157">
        <f t="shared" si="17"/>
        <v>1</v>
      </c>
      <c r="R14" s="261">
        <v>108</v>
      </c>
      <c r="S14" s="158">
        <f t="shared" si="18"/>
        <v>0</v>
      </c>
      <c r="T14" s="267">
        <v>651</v>
      </c>
      <c r="U14" s="261">
        <v>754</v>
      </c>
      <c r="V14" s="159">
        <f t="shared" si="3"/>
        <v>1.1582181259600615</v>
      </c>
      <c r="W14" s="152">
        <f t="shared" si="4"/>
        <v>2</v>
      </c>
      <c r="X14" s="155">
        <f t="shared" si="5"/>
        <v>5</v>
      </c>
      <c r="Y14" s="261">
        <v>16</v>
      </c>
      <c r="Z14" s="160">
        <f t="shared" si="6"/>
        <v>0</v>
      </c>
      <c r="AA14" s="261">
        <v>27</v>
      </c>
      <c r="AB14" s="160">
        <f t="shared" si="7"/>
        <v>0</v>
      </c>
      <c r="AC14" s="261">
        <v>5932</v>
      </c>
      <c r="AD14" s="161">
        <f t="shared" si="8"/>
        <v>0.9053724053724055</v>
      </c>
      <c r="AE14" s="157">
        <f t="shared" si="9"/>
        <v>0</v>
      </c>
      <c r="AF14" s="261">
        <v>3776</v>
      </c>
      <c r="AG14" s="168"/>
      <c r="AH14" s="155">
        <f t="shared" si="19"/>
        <v>1</v>
      </c>
      <c r="AI14" s="182">
        <v>100</v>
      </c>
      <c r="AJ14" s="160">
        <f t="shared" si="10"/>
        <v>1</v>
      </c>
      <c r="AK14" s="163">
        <f t="shared" si="11"/>
        <v>2</v>
      </c>
      <c r="AL14" s="261">
        <v>75</v>
      </c>
      <c r="AM14" s="164">
        <f t="shared" si="12"/>
        <v>0.1488095238095238</v>
      </c>
      <c r="AN14" s="160">
        <f t="shared" si="13"/>
        <v>0</v>
      </c>
      <c r="AO14" s="163">
        <f t="shared" si="14"/>
        <v>7</v>
      </c>
      <c r="AP14" s="165">
        <f t="shared" si="15"/>
        <v>0.411764705882353</v>
      </c>
      <c r="AQ14" s="334" t="s">
        <v>41</v>
      </c>
      <c r="AR14" s="124"/>
      <c r="AS14" s="128"/>
      <c r="AT14" s="129"/>
      <c r="AU14" s="129"/>
      <c r="AV14" s="128"/>
      <c r="AW14" s="128"/>
      <c r="AX14" s="128"/>
      <c r="AY14" s="128"/>
    </row>
    <row r="15" spans="1:51" s="127" customFormat="1" ht="14.25" customHeight="1">
      <c r="A15" s="197">
        <f t="shared" si="16"/>
        <v>9</v>
      </c>
      <c r="B15" s="260" t="s">
        <v>134</v>
      </c>
      <c r="C15" s="241">
        <v>55</v>
      </c>
      <c r="D15" s="261">
        <v>59</v>
      </c>
      <c r="E15" s="154"/>
      <c r="F15" s="155">
        <f t="shared" si="0"/>
        <v>1</v>
      </c>
      <c r="G15" s="244">
        <v>1309</v>
      </c>
      <c r="H15" s="261">
        <v>1305</v>
      </c>
      <c r="I15" s="154"/>
      <c r="J15" s="155">
        <f t="shared" si="1"/>
        <v>1</v>
      </c>
      <c r="K15" s="240">
        <v>45</v>
      </c>
      <c r="L15" s="182">
        <v>52</v>
      </c>
      <c r="M15" s="154"/>
      <c r="N15" s="157">
        <f t="shared" si="2"/>
        <v>0</v>
      </c>
      <c r="O15" s="261">
        <v>1141</v>
      </c>
      <c r="P15" s="261">
        <v>85</v>
      </c>
      <c r="Q15" s="157">
        <f t="shared" si="17"/>
        <v>1</v>
      </c>
      <c r="R15" s="261">
        <v>229</v>
      </c>
      <c r="S15" s="158">
        <f t="shared" si="18"/>
        <v>1</v>
      </c>
      <c r="T15" s="263">
        <v>1395</v>
      </c>
      <c r="U15" s="261">
        <v>1693</v>
      </c>
      <c r="V15" s="159">
        <f t="shared" si="3"/>
        <v>1.2136200716845877</v>
      </c>
      <c r="W15" s="152">
        <f t="shared" si="4"/>
        <v>2</v>
      </c>
      <c r="X15" s="155">
        <f t="shared" si="5"/>
        <v>6</v>
      </c>
      <c r="Y15" s="261">
        <v>66</v>
      </c>
      <c r="Z15" s="160">
        <f t="shared" si="6"/>
        <v>0</v>
      </c>
      <c r="AA15" s="261">
        <v>54</v>
      </c>
      <c r="AB15" s="160">
        <f t="shared" si="7"/>
        <v>2</v>
      </c>
      <c r="AC15" s="261">
        <v>14303</v>
      </c>
      <c r="AD15" s="161">
        <f t="shared" si="8"/>
        <v>0.8430887120542293</v>
      </c>
      <c r="AE15" s="157">
        <f t="shared" si="9"/>
        <v>0</v>
      </c>
      <c r="AF15" s="261">
        <v>8396</v>
      </c>
      <c r="AG15" s="162"/>
      <c r="AH15" s="155">
        <f t="shared" si="19"/>
        <v>1</v>
      </c>
      <c r="AI15" s="182">
        <v>100</v>
      </c>
      <c r="AJ15" s="160">
        <f t="shared" si="10"/>
        <v>1</v>
      </c>
      <c r="AK15" s="163">
        <f t="shared" si="11"/>
        <v>4</v>
      </c>
      <c r="AL15" s="261">
        <v>605</v>
      </c>
      <c r="AM15" s="164">
        <f t="shared" si="12"/>
        <v>0.46360153256704983</v>
      </c>
      <c r="AN15" s="160">
        <f t="shared" si="13"/>
        <v>0</v>
      </c>
      <c r="AO15" s="163">
        <f t="shared" si="14"/>
        <v>10</v>
      </c>
      <c r="AP15" s="165">
        <f t="shared" si="15"/>
        <v>0.5882352941176471</v>
      </c>
      <c r="AQ15" s="334" t="s">
        <v>41</v>
      </c>
      <c r="AR15" s="124"/>
      <c r="AS15" s="132"/>
      <c r="AT15" s="133"/>
      <c r="AU15" s="133"/>
      <c r="AV15" s="132"/>
      <c r="AW15" s="132"/>
      <c r="AX15" s="132"/>
      <c r="AY15" s="132"/>
    </row>
    <row r="16" spans="1:51" s="127" customFormat="1" ht="15" customHeight="1">
      <c r="A16" s="197">
        <f t="shared" si="16"/>
        <v>10</v>
      </c>
      <c r="B16" s="260" t="s">
        <v>53</v>
      </c>
      <c r="C16" s="241">
        <v>26</v>
      </c>
      <c r="D16" s="261">
        <v>30</v>
      </c>
      <c r="E16" s="169"/>
      <c r="F16" s="155">
        <f t="shared" si="0"/>
        <v>1</v>
      </c>
      <c r="G16" s="246">
        <v>625</v>
      </c>
      <c r="H16" s="261">
        <v>631</v>
      </c>
      <c r="I16" s="170"/>
      <c r="J16" s="155">
        <f t="shared" si="1"/>
        <v>1</v>
      </c>
      <c r="K16" s="248">
        <v>21</v>
      </c>
      <c r="L16" s="182">
        <v>21</v>
      </c>
      <c r="M16" s="155"/>
      <c r="N16" s="157">
        <f t="shared" si="2"/>
        <v>1</v>
      </c>
      <c r="O16" s="261">
        <v>510</v>
      </c>
      <c r="P16" s="261">
        <v>75</v>
      </c>
      <c r="Q16" s="157">
        <f t="shared" si="17"/>
        <v>1</v>
      </c>
      <c r="R16" s="261">
        <v>153</v>
      </c>
      <c r="S16" s="158">
        <f t="shared" si="18"/>
        <v>1</v>
      </c>
      <c r="T16" s="263">
        <v>651</v>
      </c>
      <c r="U16" s="261">
        <v>749</v>
      </c>
      <c r="V16" s="159">
        <f t="shared" si="3"/>
        <v>1.1505376344086022</v>
      </c>
      <c r="W16" s="152">
        <f t="shared" si="4"/>
        <v>2</v>
      </c>
      <c r="X16" s="155">
        <f t="shared" si="5"/>
        <v>7</v>
      </c>
      <c r="Y16" s="261">
        <v>35</v>
      </c>
      <c r="Z16" s="160">
        <f t="shared" si="6"/>
        <v>0</v>
      </c>
      <c r="AA16" s="261">
        <v>6</v>
      </c>
      <c r="AB16" s="160">
        <f t="shared" si="7"/>
        <v>0</v>
      </c>
      <c r="AC16" s="261">
        <v>4838</v>
      </c>
      <c r="AD16" s="161">
        <f t="shared" si="8"/>
        <v>0.5897842252834329</v>
      </c>
      <c r="AE16" s="157">
        <f t="shared" si="9"/>
        <v>0</v>
      </c>
      <c r="AF16" s="261">
        <v>1776</v>
      </c>
      <c r="AG16" s="162"/>
      <c r="AH16" s="155">
        <f t="shared" si="19"/>
        <v>0</v>
      </c>
      <c r="AI16" s="182">
        <v>100</v>
      </c>
      <c r="AJ16" s="160">
        <f t="shared" si="10"/>
        <v>1</v>
      </c>
      <c r="AK16" s="163">
        <f t="shared" si="11"/>
        <v>1</v>
      </c>
      <c r="AL16" s="261">
        <v>49</v>
      </c>
      <c r="AM16" s="164">
        <f t="shared" si="12"/>
        <v>0.07765451664025357</v>
      </c>
      <c r="AN16" s="160">
        <f t="shared" si="13"/>
        <v>0</v>
      </c>
      <c r="AO16" s="163">
        <f t="shared" si="14"/>
        <v>8</v>
      </c>
      <c r="AP16" s="165">
        <f t="shared" si="15"/>
        <v>0.4705882352941177</v>
      </c>
      <c r="AQ16" s="334" t="s">
        <v>41</v>
      </c>
      <c r="AR16" s="124"/>
      <c r="AS16" s="128"/>
      <c r="AT16" s="129"/>
      <c r="AU16" s="129"/>
      <c r="AV16" s="128"/>
      <c r="AW16" s="128"/>
      <c r="AX16" s="128"/>
      <c r="AY16" s="128"/>
    </row>
    <row r="17" spans="1:51" s="128" customFormat="1" ht="15" customHeight="1">
      <c r="A17" s="197">
        <f t="shared" si="16"/>
        <v>11</v>
      </c>
      <c r="B17" s="260" t="s">
        <v>54</v>
      </c>
      <c r="C17" s="241">
        <v>37</v>
      </c>
      <c r="D17" s="261">
        <v>43</v>
      </c>
      <c r="E17" s="174"/>
      <c r="F17" s="155">
        <f t="shared" si="0"/>
        <v>1</v>
      </c>
      <c r="G17" s="244">
        <v>862</v>
      </c>
      <c r="H17" s="261">
        <v>866</v>
      </c>
      <c r="I17" s="174"/>
      <c r="J17" s="155">
        <f t="shared" si="1"/>
        <v>1</v>
      </c>
      <c r="K17" s="240">
        <v>32</v>
      </c>
      <c r="L17" s="182">
        <v>32</v>
      </c>
      <c r="M17" s="174"/>
      <c r="N17" s="157">
        <f t="shared" si="2"/>
        <v>1</v>
      </c>
      <c r="O17" s="261">
        <v>594</v>
      </c>
      <c r="P17" s="261">
        <v>66</v>
      </c>
      <c r="Q17" s="157">
        <f t="shared" si="17"/>
        <v>0</v>
      </c>
      <c r="R17" s="261">
        <v>154</v>
      </c>
      <c r="S17" s="158">
        <f t="shared" si="18"/>
        <v>1</v>
      </c>
      <c r="T17" s="263">
        <v>992</v>
      </c>
      <c r="U17" s="261">
        <v>1000</v>
      </c>
      <c r="V17" s="159">
        <f t="shared" si="3"/>
        <v>1.0080645161290323</v>
      </c>
      <c r="W17" s="152">
        <f t="shared" si="4"/>
        <v>2</v>
      </c>
      <c r="X17" s="155">
        <f t="shared" si="5"/>
        <v>6</v>
      </c>
      <c r="Y17" s="261">
        <v>24</v>
      </c>
      <c r="Z17" s="160">
        <f t="shared" si="6"/>
        <v>0</v>
      </c>
      <c r="AA17" s="261">
        <v>19</v>
      </c>
      <c r="AB17" s="160">
        <f t="shared" si="7"/>
        <v>0</v>
      </c>
      <c r="AC17" s="261">
        <v>3076</v>
      </c>
      <c r="AD17" s="161">
        <f t="shared" si="8"/>
        <v>0.2732279268076035</v>
      </c>
      <c r="AE17" s="157">
        <f t="shared" si="9"/>
        <v>0</v>
      </c>
      <c r="AF17" s="261">
        <v>703</v>
      </c>
      <c r="AG17" s="168"/>
      <c r="AH17" s="155">
        <f t="shared" si="19"/>
        <v>0</v>
      </c>
      <c r="AI17" s="182">
        <v>100</v>
      </c>
      <c r="AJ17" s="160">
        <f t="shared" si="10"/>
        <v>1</v>
      </c>
      <c r="AK17" s="163">
        <f t="shared" si="11"/>
        <v>1</v>
      </c>
      <c r="AL17" s="261">
        <v>8</v>
      </c>
      <c r="AM17" s="164">
        <f t="shared" si="12"/>
        <v>0.009237875288683603</v>
      </c>
      <c r="AN17" s="160">
        <f t="shared" si="13"/>
        <v>0</v>
      </c>
      <c r="AO17" s="163">
        <f t="shared" si="14"/>
        <v>7</v>
      </c>
      <c r="AP17" s="165">
        <f t="shared" si="15"/>
        <v>0.411764705882353</v>
      </c>
      <c r="AQ17" s="334" t="s">
        <v>41</v>
      </c>
      <c r="AR17" s="124"/>
      <c r="AS17" s="125"/>
      <c r="AT17" s="126"/>
      <c r="AU17" s="126"/>
      <c r="AV17" s="125"/>
      <c r="AW17" s="125"/>
      <c r="AX17" s="125"/>
      <c r="AY17" s="125"/>
    </row>
    <row r="18" spans="1:51" s="128" customFormat="1" ht="15" customHeight="1">
      <c r="A18" s="197">
        <f t="shared" si="16"/>
        <v>12</v>
      </c>
      <c r="B18" s="260" t="s">
        <v>63</v>
      </c>
      <c r="C18" s="241">
        <v>40</v>
      </c>
      <c r="D18" s="261">
        <v>49</v>
      </c>
      <c r="E18" s="169"/>
      <c r="F18" s="155">
        <f t="shared" si="0"/>
        <v>1</v>
      </c>
      <c r="G18" s="249">
        <v>813</v>
      </c>
      <c r="H18" s="261">
        <v>803</v>
      </c>
      <c r="I18" s="170"/>
      <c r="J18" s="155">
        <f t="shared" si="1"/>
        <v>1</v>
      </c>
      <c r="K18" s="250">
        <v>31</v>
      </c>
      <c r="L18" s="182">
        <v>31</v>
      </c>
      <c r="M18" s="155"/>
      <c r="N18" s="157">
        <f t="shared" si="2"/>
        <v>1</v>
      </c>
      <c r="O18" s="261">
        <v>800</v>
      </c>
      <c r="P18" s="261">
        <v>58</v>
      </c>
      <c r="Q18" s="157">
        <f t="shared" si="17"/>
        <v>0</v>
      </c>
      <c r="R18" s="261">
        <v>165</v>
      </c>
      <c r="S18" s="158">
        <f t="shared" si="18"/>
        <v>1</v>
      </c>
      <c r="T18" s="262">
        <v>961</v>
      </c>
      <c r="U18" s="261">
        <v>1101</v>
      </c>
      <c r="V18" s="159">
        <f t="shared" si="3"/>
        <v>1.145681581685744</v>
      </c>
      <c r="W18" s="152">
        <f t="shared" si="4"/>
        <v>2</v>
      </c>
      <c r="X18" s="155">
        <f t="shared" si="5"/>
        <v>6</v>
      </c>
      <c r="Y18" s="261">
        <v>37</v>
      </c>
      <c r="Z18" s="160">
        <f t="shared" si="6"/>
        <v>0</v>
      </c>
      <c r="AA18" s="261">
        <v>12</v>
      </c>
      <c r="AB18" s="160">
        <f t="shared" si="7"/>
        <v>0</v>
      </c>
      <c r="AC18" s="261">
        <v>11780</v>
      </c>
      <c r="AD18" s="161">
        <f t="shared" si="8"/>
        <v>1.1284605805153751</v>
      </c>
      <c r="AE18" s="157">
        <f t="shared" si="9"/>
        <v>0</v>
      </c>
      <c r="AF18" s="261">
        <v>2987</v>
      </c>
      <c r="AG18" s="162"/>
      <c r="AH18" s="155">
        <f t="shared" si="19"/>
        <v>1</v>
      </c>
      <c r="AI18" s="182">
        <v>100</v>
      </c>
      <c r="AJ18" s="160">
        <f t="shared" si="10"/>
        <v>1</v>
      </c>
      <c r="AK18" s="163">
        <f t="shared" si="11"/>
        <v>2</v>
      </c>
      <c r="AL18" s="261">
        <v>83</v>
      </c>
      <c r="AM18" s="164">
        <f t="shared" si="12"/>
        <v>0.10336239103362391</v>
      </c>
      <c r="AN18" s="160">
        <f t="shared" si="13"/>
        <v>0</v>
      </c>
      <c r="AO18" s="163">
        <f t="shared" si="14"/>
        <v>8</v>
      </c>
      <c r="AP18" s="165">
        <f t="shared" si="15"/>
        <v>0.4705882352941177</v>
      </c>
      <c r="AQ18" s="334" t="s">
        <v>41</v>
      </c>
      <c r="AR18" s="124"/>
      <c r="AS18" s="125"/>
      <c r="AT18" s="126"/>
      <c r="AU18" s="126"/>
      <c r="AV18" s="125"/>
      <c r="AW18" s="125"/>
      <c r="AX18" s="125"/>
      <c r="AY18" s="125"/>
    </row>
    <row r="19" spans="1:51" s="134" customFormat="1" ht="15" customHeight="1">
      <c r="A19" s="197">
        <f t="shared" si="16"/>
        <v>13</v>
      </c>
      <c r="B19" s="260" t="s">
        <v>56</v>
      </c>
      <c r="C19" s="241">
        <v>44</v>
      </c>
      <c r="D19" s="261">
        <v>52</v>
      </c>
      <c r="E19" s="169"/>
      <c r="F19" s="155">
        <f t="shared" si="0"/>
        <v>1</v>
      </c>
      <c r="G19" s="274">
        <v>951</v>
      </c>
      <c r="H19" s="261">
        <v>946</v>
      </c>
      <c r="I19" s="170"/>
      <c r="J19" s="155">
        <f t="shared" si="1"/>
        <v>1</v>
      </c>
      <c r="K19" s="275">
        <v>34</v>
      </c>
      <c r="L19" s="182">
        <v>34</v>
      </c>
      <c r="M19" s="152"/>
      <c r="N19" s="157">
        <f t="shared" si="2"/>
        <v>1</v>
      </c>
      <c r="O19" s="261">
        <v>1440</v>
      </c>
      <c r="P19" s="261">
        <v>84</v>
      </c>
      <c r="Q19" s="157">
        <f t="shared" si="17"/>
        <v>1</v>
      </c>
      <c r="R19" s="261">
        <v>171</v>
      </c>
      <c r="S19" s="158">
        <f t="shared" si="18"/>
        <v>1</v>
      </c>
      <c r="T19" s="276">
        <v>1054</v>
      </c>
      <c r="U19" s="261">
        <v>1243</v>
      </c>
      <c r="V19" s="159">
        <f t="shared" si="3"/>
        <v>1.1793168880455407</v>
      </c>
      <c r="W19" s="152">
        <f t="shared" si="4"/>
        <v>2</v>
      </c>
      <c r="X19" s="155">
        <f t="shared" si="5"/>
        <v>7</v>
      </c>
      <c r="Y19" s="261">
        <v>31</v>
      </c>
      <c r="Z19" s="160">
        <f t="shared" si="6"/>
        <v>0</v>
      </c>
      <c r="AA19" s="261">
        <v>8</v>
      </c>
      <c r="AB19" s="160">
        <f t="shared" si="7"/>
        <v>0</v>
      </c>
      <c r="AC19" s="261">
        <v>9380</v>
      </c>
      <c r="AD19" s="161">
        <f t="shared" si="8"/>
        <v>0.7627256464465767</v>
      </c>
      <c r="AE19" s="157">
        <f t="shared" si="9"/>
        <v>0</v>
      </c>
      <c r="AF19" s="261">
        <v>2279</v>
      </c>
      <c r="AG19" s="162"/>
      <c r="AH19" s="155">
        <f t="shared" si="19"/>
        <v>0</v>
      </c>
      <c r="AI19" s="182">
        <v>100</v>
      </c>
      <c r="AJ19" s="160">
        <f t="shared" si="10"/>
        <v>1</v>
      </c>
      <c r="AK19" s="163">
        <f t="shared" si="11"/>
        <v>1</v>
      </c>
      <c r="AL19" s="261">
        <v>421</v>
      </c>
      <c r="AM19" s="164">
        <f t="shared" si="12"/>
        <v>0.4450317124735729</v>
      </c>
      <c r="AN19" s="160">
        <f t="shared" si="13"/>
        <v>0</v>
      </c>
      <c r="AO19" s="163">
        <f t="shared" si="14"/>
        <v>8</v>
      </c>
      <c r="AP19" s="165">
        <f t="shared" si="15"/>
        <v>0.4705882352941177</v>
      </c>
      <c r="AQ19" s="334" t="s">
        <v>41</v>
      </c>
      <c r="AR19" s="124"/>
      <c r="AS19" s="125"/>
      <c r="AT19" s="126"/>
      <c r="AU19" s="126"/>
      <c r="AV19" s="125"/>
      <c r="AW19" s="125"/>
      <c r="AX19" s="125"/>
      <c r="AY19" s="125"/>
    </row>
    <row r="20" spans="1:47" s="128" customFormat="1" ht="15" customHeight="1">
      <c r="A20" s="197">
        <f t="shared" si="16"/>
        <v>14</v>
      </c>
      <c r="B20" s="260" t="s">
        <v>57</v>
      </c>
      <c r="C20" s="241">
        <v>73</v>
      </c>
      <c r="D20" s="261">
        <v>87</v>
      </c>
      <c r="E20" s="175"/>
      <c r="F20" s="155">
        <f t="shared" si="0"/>
        <v>1</v>
      </c>
      <c r="G20" s="288">
        <v>1536</v>
      </c>
      <c r="H20" s="261">
        <v>1541</v>
      </c>
      <c r="I20" s="175"/>
      <c r="J20" s="155">
        <f t="shared" si="1"/>
        <v>1</v>
      </c>
      <c r="K20" s="240">
        <v>53</v>
      </c>
      <c r="L20" s="182">
        <v>53</v>
      </c>
      <c r="M20" s="155"/>
      <c r="N20" s="157">
        <f t="shared" si="2"/>
        <v>1</v>
      </c>
      <c r="O20" s="261">
        <v>2434</v>
      </c>
      <c r="P20" s="261">
        <v>95</v>
      </c>
      <c r="Q20" s="157">
        <f t="shared" si="17"/>
        <v>2</v>
      </c>
      <c r="R20" s="261">
        <v>320</v>
      </c>
      <c r="S20" s="158">
        <f t="shared" si="18"/>
        <v>1</v>
      </c>
      <c r="T20" s="263">
        <v>1643</v>
      </c>
      <c r="U20" s="261">
        <v>1979</v>
      </c>
      <c r="V20" s="159">
        <f t="shared" si="3"/>
        <v>1.2045039561777238</v>
      </c>
      <c r="W20" s="152">
        <f t="shared" si="4"/>
        <v>2</v>
      </c>
      <c r="X20" s="155">
        <f t="shared" si="5"/>
        <v>8</v>
      </c>
      <c r="Y20" s="261">
        <v>64</v>
      </c>
      <c r="Z20" s="160">
        <f t="shared" si="6"/>
        <v>0</v>
      </c>
      <c r="AA20" s="261">
        <v>46</v>
      </c>
      <c r="AB20" s="160">
        <f t="shared" si="7"/>
        <v>1</v>
      </c>
      <c r="AC20" s="261">
        <v>31907</v>
      </c>
      <c r="AD20" s="161">
        <f t="shared" si="8"/>
        <v>1.5927220086856688</v>
      </c>
      <c r="AE20" s="157">
        <f t="shared" si="9"/>
        <v>1</v>
      </c>
      <c r="AF20" s="261">
        <v>11875</v>
      </c>
      <c r="AG20" s="168"/>
      <c r="AH20" s="155">
        <f t="shared" si="19"/>
        <v>1</v>
      </c>
      <c r="AI20" s="182">
        <v>100</v>
      </c>
      <c r="AJ20" s="160">
        <f t="shared" si="10"/>
        <v>1</v>
      </c>
      <c r="AK20" s="163">
        <f t="shared" si="11"/>
        <v>4</v>
      </c>
      <c r="AL20" s="261">
        <v>4066</v>
      </c>
      <c r="AM20" s="164">
        <f t="shared" si="12"/>
        <v>2.63854639844257</v>
      </c>
      <c r="AN20" s="160">
        <f t="shared" si="13"/>
        <v>2</v>
      </c>
      <c r="AO20" s="163">
        <f t="shared" si="14"/>
        <v>14</v>
      </c>
      <c r="AP20" s="165">
        <f t="shared" si="15"/>
        <v>0.823529411764706</v>
      </c>
      <c r="AQ20" s="334" t="s">
        <v>41</v>
      </c>
      <c r="AR20" s="124"/>
      <c r="AT20" s="129"/>
      <c r="AU20" s="129"/>
    </row>
    <row r="21" spans="1:51" s="128" customFormat="1" ht="17.25" customHeight="1">
      <c r="A21" s="197">
        <f t="shared" si="16"/>
        <v>15</v>
      </c>
      <c r="B21" s="239" t="s">
        <v>83</v>
      </c>
      <c r="C21" s="241">
        <v>73</v>
      </c>
      <c r="D21" s="180">
        <v>89</v>
      </c>
      <c r="E21" s="154"/>
      <c r="F21" s="155">
        <f t="shared" si="0"/>
        <v>1</v>
      </c>
      <c r="G21" s="244">
        <v>1646</v>
      </c>
      <c r="H21" s="180">
        <v>1646</v>
      </c>
      <c r="I21" s="154"/>
      <c r="J21" s="155">
        <f t="shared" si="1"/>
        <v>1</v>
      </c>
      <c r="K21" s="240">
        <v>61</v>
      </c>
      <c r="L21" s="182">
        <v>61</v>
      </c>
      <c r="M21" s="154"/>
      <c r="N21" s="157">
        <f t="shared" si="2"/>
        <v>1</v>
      </c>
      <c r="O21" s="180">
        <v>2433</v>
      </c>
      <c r="P21" s="180">
        <v>94</v>
      </c>
      <c r="Q21" s="157">
        <f t="shared" si="17"/>
        <v>2</v>
      </c>
      <c r="R21" s="180">
        <v>418</v>
      </c>
      <c r="S21" s="158">
        <f t="shared" si="18"/>
        <v>1</v>
      </c>
      <c r="T21" s="122">
        <v>1891</v>
      </c>
      <c r="U21" s="180">
        <v>2347</v>
      </c>
      <c r="V21" s="159">
        <f t="shared" si="3"/>
        <v>1.2411422527763087</v>
      </c>
      <c r="W21" s="152">
        <f t="shared" si="4"/>
        <v>2</v>
      </c>
      <c r="X21" s="155">
        <f t="shared" si="5"/>
        <v>8</v>
      </c>
      <c r="Y21" s="180">
        <v>70</v>
      </c>
      <c r="Z21" s="160">
        <f t="shared" si="6"/>
        <v>1</v>
      </c>
      <c r="AA21" s="180">
        <v>51</v>
      </c>
      <c r="AB21" s="160">
        <f t="shared" si="7"/>
        <v>2</v>
      </c>
      <c r="AC21" s="180">
        <v>26017</v>
      </c>
      <c r="AD21" s="161">
        <f t="shared" si="8"/>
        <v>1.2158612954481727</v>
      </c>
      <c r="AE21" s="157">
        <f t="shared" si="9"/>
        <v>0</v>
      </c>
      <c r="AF21" s="180">
        <v>10024</v>
      </c>
      <c r="AG21" s="162"/>
      <c r="AH21" s="155">
        <f t="shared" si="19"/>
        <v>1</v>
      </c>
      <c r="AI21" s="181">
        <v>100</v>
      </c>
      <c r="AJ21" s="160">
        <f t="shared" si="10"/>
        <v>1</v>
      </c>
      <c r="AK21" s="163">
        <f t="shared" si="11"/>
        <v>5</v>
      </c>
      <c r="AL21" s="180">
        <v>2261</v>
      </c>
      <c r="AM21" s="164">
        <f t="shared" si="12"/>
        <v>1.37363304981774</v>
      </c>
      <c r="AN21" s="160">
        <f t="shared" si="13"/>
        <v>2</v>
      </c>
      <c r="AO21" s="163">
        <f t="shared" si="14"/>
        <v>15</v>
      </c>
      <c r="AP21" s="165">
        <f t="shared" si="15"/>
        <v>0.8823529411764706</v>
      </c>
      <c r="AQ21" s="334" t="s">
        <v>41</v>
      </c>
      <c r="AR21" s="124"/>
      <c r="AS21" s="125"/>
      <c r="AT21" s="126"/>
      <c r="AU21" s="126"/>
      <c r="AV21" s="125"/>
      <c r="AW21" s="125"/>
      <c r="AX21" s="125"/>
      <c r="AY21" s="125"/>
    </row>
    <row r="22" spans="1:51" s="128" customFormat="1" ht="15" customHeight="1" thickBot="1">
      <c r="A22" s="197">
        <f t="shared" si="16"/>
        <v>16</v>
      </c>
      <c r="B22" s="337" t="s">
        <v>59</v>
      </c>
      <c r="C22" s="355">
        <v>81</v>
      </c>
      <c r="D22" s="338">
        <v>104</v>
      </c>
      <c r="E22" s="224"/>
      <c r="F22" s="225">
        <f t="shared" si="0"/>
        <v>0</v>
      </c>
      <c r="G22" s="357">
        <v>1982</v>
      </c>
      <c r="H22" s="338">
        <v>1984</v>
      </c>
      <c r="I22" s="226"/>
      <c r="J22" s="225">
        <f t="shared" si="1"/>
        <v>1</v>
      </c>
      <c r="K22" s="359">
        <v>63</v>
      </c>
      <c r="L22" s="228">
        <v>63</v>
      </c>
      <c r="M22" s="225"/>
      <c r="N22" s="229">
        <f t="shared" si="2"/>
        <v>1</v>
      </c>
      <c r="O22" s="338">
        <v>3135</v>
      </c>
      <c r="P22" s="338">
        <v>99</v>
      </c>
      <c r="Q22" s="229">
        <f t="shared" si="17"/>
        <v>2</v>
      </c>
      <c r="R22" s="338">
        <v>231</v>
      </c>
      <c r="S22" s="230">
        <f t="shared" si="18"/>
        <v>1</v>
      </c>
      <c r="T22" s="412">
        <v>1953</v>
      </c>
      <c r="U22" s="338">
        <v>2433</v>
      </c>
      <c r="V22" s="231">
        <f t="shared" si="3"/>
        <v>1.2457757296466974</v>
      </c>
      <c r="W22" s="227">
        <f t="shared" si="4"/>
        <v>2</v>
      </c>
      <c r="X22" s="225">
        <f t="shared" si="5"/>
        <v>7</v>
      </c>
      <c r="Y22" s="338">
        <v>90</v>
      </c>
      <c r="Z22" s="232">
        <f t="shared" si="6"/>
        <v>2</v>
      </c>
      <c r="AA22" s="338">
        <v>15</v>
      </c>
      <c r="AB22" s="232">
        <f t="shared" si="7"/>
        <v>0</v>
      </c>
      <c r="AC22" s="338">
        <v>43728</v>
      </c>
      <c r="AD22" s="233">
        <f t="shared" si="8"/>
        <v>1.695409429280397</v>
      </c>
      <c r="AE22" s="229">
        <f t="shared" si="9"/>
        <v>1</v>
      </c>
      <c r="AF22" s="338">
        <v>14144</v>
      </c>
      <c r="AG22" s="234"/>
      <c r="AH22" s="225">
        <f t="shared" si="19"/>
        <v>1</v>
      </c>
      <c r="AI22" s="228">
        <v>100</v>
      </c>
      <c r="AJ22" s="232">
        <f t="shared" si="10"/>
        <v>1</v>
      </c>
      <c r="AK22" s="235">
        <f t="shared" si="11"/>
        <v>5</v>
      </c>
      <c r="AL22" s="338">
        <v>1928</v>
      </c>
      <c r="AM22" s="236">
        <f t="shared" si="12"/>
        <v>0.9717741935483871</v>
      </c>
      <c r="AN22" s="232">
        <f t="shared" si="13"/>
        <v>2</v>
      </c>
      <c r="AO22" s="235">
        <f t="shared" si="14"/>
        <v>14</v>
      </c>
      <c r="AP22" s="237">
        <f t="shared" si="15"/>
        <v>0.823529411764706</v>
      </c>
      <c r="AQ22" s="406" t="s">
        <v>41</v>
      </c>
      <c r="AR22" s="124"/>
      <c r="AS22" s="125"/>
      <c r="AT22" s="126"/>
      <c r="AU22" s="126"/>
      <c r="AV22" s="125"/>
      <c r="AW22" s="125"/>
      <c r="AX22" s="125"/>
      <c r="AY22" s="125"/>
    </row>
    <row r="23" spans="1:44" s="128" customFormat="1" ht="15" customHeight="1">
      <c r="A23" s="197">
        <v>1</v>
      </c>
      <c r="B23" s="377" t="s">
        <v>120</v>
      </c>
      <c r="C23" s="339">
        <v>69</v>
      </c>
      <c r="D23" s="380">
        <v>80</v>
      </c>
      <c r="E23" s="340"/>
      <c r="F23" s="341">
        <f t="shared" si="0"/>
        <v>1</v>
      </c>
      <c r="G23" s="388">
        <v>1552</v>
      </c>
      <c r="H23" s="380">
        <v>1562</v>
      </c>
      <c r="I23" s="340"/>
      <c r="J23" s="341">
        <f t="shared" si="1"/>
        <v>1</v>
      </c>
      <c r="K23" s="394">
        <v>53</v>
      </c>
      <c r="L23" s="342">
        <v>53</v>
      </c>
      <c r="M23" s="340"/>
      <c r="N23" s="343">
        <f t="shared" si="2"/>
        <v>1</v>
      </c>
      <c r="O23" s="380">
        <v>1867</v>
      </c>
      <c r="P23" s="380">
        <v>79</v>
      </c>
      <c r="Q23" s="343">
        <f t="shared" si="17"/>
        <v>1</v>
      </c>
      <c r="R23" s="380">
        <v>223</v>
      </c>
      <c r="S23" s="344">
        <f t="shared" si="18"/>
        <v>1</v>
      </c>
      <c r="T23" s="398">
        <v>1643</v>
      </c>
      <c r="U23" s="380">
        <v>1567</v>
      </c>
      <c r="V23" s="345">
        <f t="shared" si="3"/>
        <v>0.9537431527693244</v>
      </c>
      <c r="W23" s="346">
        <f t="shared" si="4"/>
        <v>2</v>
      </c>
      <c r="X23" s="341">
        <f t="shared" si="5"/>
        <v>7</v>
      </c>
      <c r="Y23" s="380">
        <v>59</v>
      </c>
      <c r="Z23" s="347">
        <f t="shared" si="6"/>
        <v>0</v>
      </c>
      <c r="AA23" s="380">
        <v>40</v>
      </c>
      <c r="AB23" s="347">
        <f t="shared" si="7"/>
        <v>1</v>
      </c>
      <c r="AC23" s="380">
        <v>22145</v>
      </c>
      <c r="AD23" s="348">
        <f t="shared" si="8"/>
        <v>1.0905643652122525</v>
      </c>
      <c r="AE23" s="343">
        <f t="shared" si="9"/>
        <v>0</v>
      </c>
      <c r="AF23" s="380">
        <v>7395</v>
      </c>
      <c r="AG23" s="349"/>
      <c r="AH23" s="341">
        <f t="shared" si="19"/>
        <v>1</v>
      </c>
      <c r="AI23" s="342">
        <v>100</v>
      </c>
      <c r="AJ23" s="347">
        <f t="shared" si="10"/>
        <v>1</v>
      </c>
      <c r="AK23" s="350">
        <f t="shared" si="11"/>
        <v>3</v>
      </c>
      <c r="AL23" s="380">
        <v>179</v>
      </c>
      <c r="AM23" s="351">
        <f t="shared" si="12"/>
        <v>0.11459667093469911</v>
      </c>
      <c r="AN23" s="347">
        <f t="shared" si="13"/>
        <v>0</v>
      </c>
      <c r="AO23" s="350">
        <f t="shared" si="14"/>
        <v>10</v>
      </c>
      <c r="AP23" s="352">
        <f t="shared" si="15"/>
        <v>0.5882352941176471</v>
      </c>
      <c r="AQ23" s="353" t="s">
        <v>125</v>
      </c>
      <c r="AR23" s="124"/>
    </row>
    <row r="24" spans="1:51" s="128" customFormat="1" ht="15" customHeight="1">
      <c r="A24" s="198">
        <f>A23+1</f>
        <v>2</v>
      </c>
      <c r="B24" s="239" t="s">
        <v>104</v>
      </c>
      <c r="C24" s="241">
        <v>46</v>
      </c>
      <c r="D24" s="180">
        <v>59</v>
      </c>
      <c r="E24" s="154"/>
      <c r="F24" s="155">
        <f t="shared" si="0"/>
        <v>1</v>
      </c>
      <c r="G24" s="242">
        <v>947</v>
      </c>
      <c r="H24" s="180">
        <v>940</v>
      </c>
      <c r="I24" s="154"/>
      <c r="J24" s="155">
        <f t="shared" si="1"/>
        <v>1</v>
      </c>
      <c r="K24" s="243">
        <v>36</v>
      </c>
      <c r="L24" s="182">
        <v>36</v>
      </c>
      <c r="M24" s="154"/>
      <c r="N24" s="157">
        <f t="shared" si="2"/>
        <v>1</v>
      </c>
      <c r="O24" s="180">
        <v>925</v>
      </c>
      <c r="P24" s="180">
        <v>89</v>
      </c>
      <c r="Q24" s="157">
        <f t="shared" si="17"/>
        <v>1</v>
      </c>
      <c r="R24" s="180">
        <v>194</v>
      </c>
      <c r="S24" s="158">
        <f t="shared" si="18"/>
        <v>1</v>
      </c>
      <c r="T24" s="122">
        <v>1116</v>
      </c>
      <c r="U24" s="180">
        <v>1011</v>
      </c>
      <c r="V24" s="159">
        <f t="shared" si="3"/>
        <v>0.9059139784946236</v>
      </c>
      <c r="W24" s="152">
        <f t="shared" si="4"/>
        <v>2</v>
      </c>
      <c r="X24" s="155">
        <f t="shared" si="5"/>
        <v>7</v>
      </c>
      <c r="Y24" s="180">
        <v>29</v>
      </c>
      <c r="Z24" s="160">
        <f t="shared" si="6"/>
        <v>0</v>
      </c>
      <c r="AA24" s="180">
        <v>28</v>
      </c>
      <c r="AB24" s="160">
        <f t="shared" si="7"/>
        <v>0</v>
      </c>
      <c r="AC24" s="180">
        <v>4733</v>
      </c>
      <c r="AD24" s="161">
        <f t="shared" si="8"/>
        <v>0.3873158756137479</v>
      </c>
      <c r="AE24" s="157">
        <f t="shared" si="9"/>
        <v>0</v>
      </c>
      <c r="AF24" s="180">
        <v>2735</v>
      </c>
      <c r="AG24" s="162"/>
      <c r="AH24" s="155">
        <f t="shared" si="19"/>
        <v>0</v>
      </c>
      <c r="AI24" s="181">
        <v>100</v>
      </c>
      <c r="AJ24" s="160">
        <f t="shared" si="10"/>
        <v>1</v>
      </c>
      <c r="AK24" s="163">
        <f t="shared" si="11"/>
        <v>1</v>
      </c>
      <c r="AL24" s="180">
        <v>106</v>
      </c>
      <c r="AM24" s="164">
        <f t="shared" si="12"/>
        <v>0.1127659574468085</v>
      </c>
      <c r="AN24" s="160">
        <f t="shared" si="13"/>
        <v>0</v>
      </c>
      <c r="AO24" s="163">
        <f t="shared" si="14"/>
        <v>8</v>
      </c>
      <c r="AP24" s="165">
        <f t="shared" si="15"/>
        <v>0.4705882352941177</v>
      </c>
      <c r="AQ24" s="354" t="s">
        <v>125</v>
      </c>
      <c r="AR24" s="124"/>
      <c r="AS24" s="132"/>
      <c r="AT24" s="132"/>
      <c r="AU24" s="132"/>
      <c r="AV24" s="132"/>
      <c r="AW24" s="132"/>
      <c r="AX24" s="132"/>
      <c r="AY24" s="132"/>
    </row>
    <row r="25" spans="1:51" s="135" customFormat="1" ht="14.25" customHeight="1">
      <c r="A25" s="198">
        <f aca="true" t="shared" si="20" ref="A25:A48">A24+1</f>
        <v>3</v>
      </c>
      <c r="B25" s="260" t="s">
        <v>105</v>
      </c>
      <c r="C25" s="241">
        <v>57</v>
      </c>
      <c r="D25" s="261">
        <v>69</v>
      </c>
      <c r="E25" s="175"/>
      <c r="F25" s="155">
        <f t="shared" si="0"/>
        <v>1</v>
      </c>
      <c r="G25" s="244">
        <v>1140</v>
      </c>
      <c r="H25" s="261">
        <v>1142</v>
      </c>
      <c r="I25" s="175"/>
      <c r="J25" s="155">
        <f t="shared" si="1"/>
        <v>1</v>
      </c>
      <c r="K25" s="240">
        <v>42</v>
      </c>
      <c r="L25" s="182">
        <v>42</v>
      </c>
      <c r="M25" s="155"/>
      <c r="N25" s="157">
        <f t="shared" si="2"/>
        <v>1</v>
      </c>
      <c r="O25" s="261">
        <v>1182</v>
      </c>
      <c r="P25" s="261">
        <v>97</v>
      </c>
      <c r="Q25" s="157">
        <f t="shared" si="17"/>
        <v>2</v>
      </c>
      <c r="R25" s="261">
        <v>358</v>
      </c>
      <c r="S25" s="158">
        <f t="shared" si="18"/>
        <v>1</v>
      </c>
      <c r="T25" s="263">
        <v>1302</v>
      </c>
      <c r="U25" s="261">
        <v>1697</v>
      </c>
      <c r="V25" s="159">
        <f t="shared" si="3"/>
        <v>1.303379416282642</v>
      </c>
      <c r="W25" s="152">
        <f t="shared" si="4"/>
        <v>2</v>
      </c>
      <c r="X25" s="155">
        <f t="shared" si="5"/>
        <v>8</v>
      </c>
      <c r="Y25" s="261">
        <v>100</v>
      </c>
      <c r="Z25" s="160">
        <f t="shared" si="6"/>
        <v>2</v>
      </c>
      <c r="AA25" s="261">
        <v>37</v>
      </c>
      <c r="AB25" s="160">
        <f t="shared" si="7"/>
        <v>0</v>
      </c>
      <c r="AC25" s="261">
        <v>22879</v>
      </c>
      <c r="AD25" s="161">
        <f t="shared" si="8"/>
        <v>1.5410885086892092</v>
      </c>
      <c r="AE25" s="157">
        <f t="shared" si="9"/>
        <v>1</v>
      </c>
      <c r="AF25" s="261">
        <v>5044</v>
      </c>
      <c r="AG25" s="168"/>
      <c r="AH25" s="155">
        <f t="shared" si="19"/>
        <v>1</v>
      </c>
      <c r="AI25" s="182">
        <v>100</v>
      </c>
      <c r="AJ25" s="160">
        <f t="shared" si="10"/>
        <v>1</v>
      </c>
      <c r="AK25" s="163">
        <f t="shared" si="11"/>
        <v>5</v>
      </c>
      <c r="AL25" s="261">
        <v>876</v>
      </c>
      <c r="AM25" s="164">
        <f t="shared" si="12"/>
        <v>0.7670753064798599</v>
      </c>
      <c r="AN25" s="160">
        <f t="shared" si="13"/>
        <v>1</v>
      </c>
      <c r="AO25" s="163">
        <f t="shared" si="14"/>
        <v>14</v>
      </c>
      <c r="AP25" s="165">
        <f t="shared" si="15"/>
        <v>0.823529411764706</v>
      </c>
      <c r="AQ25" s="354" t="s">
        <v>125</v>
      </c>
      <c r="AR25" s="124"/>
      <c r="AS25" s="125"/>
      <c r="AT25" s="125"/>
      <c r="AU25" s="125"/>
      <c r="AV25" s="125"/>
      <c r="AW25" s="125"/>
      <c r="AX25" s="125"/>
      <c r="AY25" s="125"/>
    </row>
    <row r="26" spans="1:51" s="135" customFormat="1" ht="16.5" customHeight="1">
      <c r="A26" s="198">
        <f t="shared" si="20"/>
        <v>4</v>
      </c>
      <c r="B26" s="260" t="s">
        <v>112</v>
      </c>
      <c r="C26" s="241">
        <v>73</v>
      </c>
      <c r="D26" s="261">
        <v>78</v>
      </c>
      <c r="E26" s="166"/>
      <c r="F26" s="155">
        <f t="shared" si="0"/>
        <v>1</v>
      </c>
      <c r="G26" s="244">
        <v>1409</v>
      </c>
      <c r="H26" s="261">
        <v>1412</v>
      </c>
      <c r="I26" s="167"/>
      <c r="J26" s="155">
        <f t="shared" si="1"/>
        <v>1</v>
      </c>
      <c r="K26" s="240">
        <v>45</v>
      </c>
      <c r="L26" s="182">
        <v>45</v>
      </c>
      <c r="M26" s="155"/>
      <c r="N26" s="157">
        <f t="shared" si="2"/>
        <v>1</v>
      </c>
      <c r="O26" s="261">
        <v>1279</v>
      </c>
      <c r="P26" s="261">
        <v>100</v>
      </c>
      <c r="Q26" s="157">
        <f t="shared" si="17"/>
        <v>2</v>
      </c>
      <c r="R26" s="261">
        <v>273</v>
      </c>
      <c r="S26" s="158">
        <f t="shared" si="18"/>
        <v>1</v>
      </c>
      <c r="T26" s="263">
        <v>1395</v>
      </c>
      <c r="U26" s="261">
        <v>1912</v>
      </c>
      <c r="V26" s="159">
        <f t="shared" si="3"/>
        <v>1.3706093189964157</v>
      </c>
      <c r="W26" s="152">
        <f t="shared" si="4"/>
        <v>2</v>
      </c>
      <c r="X26" s="155">
        <f t="shared" si="5"/>
        <v>8</v>
      </c>
      <c r="Y26" s="261">
        <v>56</v>
      </c>
      <c r="Z26" s="160">
        <f t="shared" si="6"/>
        <v>0</v>
      </c>
      <c r="AA26" s="261">
        <v>35</v>
      </c>
      <c r="AB26" s="160">
        <f t="shared" si="7"/>
        <v>0</v>
      </c>
      <c r="AC26" s="261">
        <v>28618</v>
      </c>
      <c r="AD26" s="161">
        <f t="shared" si="8"/>
        <v>1.5590542601874047</v>
      </c>
      <c r="AE26" s="157">
        <f t="shared" si="9"/>
        <v>1</v>
      </c>
      <c r="AF26" s="261">
        <v>8469</v>
      </c>
      <c r="AG26" s="168"/>
      <c r="AH26" s="155">
        <f t="shared" si="19"/>
        <v>1</v>
      </c>
      <c r="AI26" s="182">
        <v>100</v>
      </c>
      <c r="AJ26" s="160">
        <f t="shared" si="10"/>
        <v>1</v>
      </c>
      <c r="AK26" s="163">
        <f t="shared" si="11"/>
        <v>3</v>
      </c>
      <c r="AL26" s="261">
        <v>2194</v>
      </c>
      <c r="AM26" s="164">
        <f t="shared" si="12"/>
        <v>1.5538243626062322</v>
      </c>
      <c r="AN26" s="160">
        <f t="shared" si="13"/>
        <v>2</v>
      </c>
      <c r="AO26" s="163">
        <f t="shared" si="14"/>
        <v>13</v>
      </c>
      <c r="AP26" s="165">
        <f t="shared" si="15"/>
        <v>0.7647058823529411</v>
      </c>
      <c r="AQ26" s="354" t="s">
        <v>125</v>
      </c>
      <c r="AR26" s="124"/>
      <c r="AS26" s="125"/>
      <c r="AT26" s="125"/>
      <c r="AU26" s="125"/>
      <c r="AV26" s="125"/>
      <c r="AW26" s="125"/>
      <c r="AX26" s="125"/>
      <c r="AY26" s="125"/>
    </row>
    <row r="27" spans="1:51" s="128" customFormat="1" ht="16.5" customHeight="1">
      <c r="A27" s="198">
        <f t="shared" si="20"/>
        <v>5</v>
      </c>
      <c r="B27" s="239" t="s">
        <v>118</v>
      </c>
      <c r="C27" s="241">
        <v>71</v>
      </c>
      <c r="D27" s="180">
        <v>81</v>
      </c>
      <c r="E27" s="171"/>
      <c r="F27" s="155">
        <f t="shared" si="0"/>
        <v>1</v>
      </c>
      <c r="G27" s="244">
        <v>1465</v>
      </c>
      <c r="H27" s="180">
        <v>1466</v>
      </c>
      <c r="I27" s="152"/>
      <c r="J27" s="155">
        <f t="shared" si="1"/>
        <v>1</v>
      </c>
      <c r="K27" s="240">
        <v>48</v>
      </c>
      <c r="L27" s="182">
        <v>48</v>
      </c>
      <c r="M27" s="152"/>
      <c r="N27" s="157">
        <f t="shared" si="2"/>
        <v>1</v>
      </c>
      <c r="O27" s="180">
        <v>1472</v>
      </c>
      <c r="P27" s="180">
        <v>100</v>
      </c>
      <c r="Q27" s="157">
        <f t="shared" si="17"/>
        <v>2</v>
      </c>
      <c r="R27" s="180">
        <v>292</v>
      </c>
      <c r="S27" s="158">
        <f t="shared" si="18"/>
        <v>1</v>
      </c>
      <c r="T27" s="121">
        <v>1488</v>
      </c>
      <c r="U27" s="180">
        <v>1911</v>
      </c>
      <c r="V27" s="159">
        <f t="shared" si="3"/>
        <v>1.284274193548387</v>
      </c>
      <c r="W27" s="152">
        <f t="shared" si="4"/>
        <v>2</v>
      </c>
      <c r="X27" s="155">
        <f t="shared" si="5"/>
        <v>8</v>
      </c>
      <c r="Y27" s="180">
        <v>94</v>
      </c>
      <c r="Z27" s="160">
        <f t="shared" si="6"/>
        <v>2</v>
      </c>
      <c r="AA27" s="180">
        <v>42</v>
      </c>
      <c r="AB27" s="160">
        <f t="shared" si="7"/>
        <v>1</v>
      </c>
      <c r="AC27" s="180">
        <v>27610</v>
      </c>
      <c r="AD27" s="161">
        <f t="shared" si="8"/>
        <v>1.4487354391856437</v>
      </c>
      <c r="AE27" s="157">
        <f t="shared" si="9"/>
        <v>1</v>
      </c>
      <c r="AF27" s="180">
        <v>6032</v>
      </c>
      <c r="AG27" s="152"/>
      <c r="AH27" s="155">
        <f t="shared" si="19"/>
        <v>1</v>
      </c>
      <c r="AI27" s="181">
        <v>100</v>
      </c>
      <c r="AJ27" s="160">
        <f t="shared" si="10"/>
        <v>1</v>
      </c>
      <c r="AK27" s="163">
        <f t="shared" si="11"/>
        <v>6</v>
      </c>
      <c r="AL27" s="180">
        <v>634</v>
      </c>
      <c r="AM27" s="164">
        <f t="shared" si="12"/>
        <v>0.4324693042291951</v>
      </c>
      <c r="AN27" s="160">
        <f t="shared" si="13"/>
        <v>0</v>
      </c>
      <c r="AO27" s="163">
        <f t="shared" si="14"/>
        <v>14</v>
      </c>
      <c r="AP27" s="165">
        <f t="shared" si="15"/>
        <v>0.823529411764706</v>
      </c>
      <c r="AQ27" s="354" t="s">
        <v>125</v>
      </c>
      <c r="AR27" s="124"/>
      <c r="AS27" s="125"/>
      <c r="AT27" s="125"/>
      <c r="AU27" s="125"/>
      <c r="AV27" s="125"/>
      <c r="AW27" s="125"/>
      <c r="AX27" s="125"/>
      <c r="AY27" s="125"/>
    </row>
    <row r="28" spans="1:44" s="128" customFormat="1" ht="14.25" customHeight="1">
      <c r="A28" s="198">
        <f t="shared" si="20"/>
        <v>6</v>
      </c>
      <c r="B28" s="239" t="s">
        <v>122</v>
      </c>
      <c r="C28" s="241">
        <v>43</v>
      </c>
      <c r="D28" s="180">
        <v>56</v>
      </c>
      <c r="E28" s="152"/>
      <c r="F28" s="155">
        <f t="shared" si="0"/>
        <v>1</v>
      </c>
      <c r="G28" s="244">
        <v>831</v>
      </c>
      <c r="H28" s="180">
        <v>835</v>
      </c>
      <c r="I28" s="152"/>
      <c r="J28" s="155">
        <f t="shared" si="1"/>
        <v>1</v>
      </c>
      <c r="K28" s="240">
        <v>30</v>
      </c>
      <c r="L28" s="182">
        <v>30</v>
      </c>
      <c r="M28" s="152"/>
      <c r="N28" s="157">
        <f t="shared" si="2"/>
        <v>1</v>
      </c>
      <c r="O28" s="180">
        <v>787</v>
      </c>
      <c r="P28" s="180">
        <v>98</v>
      </c>
      <c r="Q28" s="157">
        <f t="shared" si="17"/>
        <v>2</v>
      </c>
      <c r="R28" s="180">
        <v>194</v>
      </c>
      <c r="S28" s="158">
        <f t="shared" si="18"/>
        <v>1</v>
      </c>
      <c r="T28" s="121">
        <v>930</v>
      </c>
      <c r="U28" s="180">
        <v>1191</v>
      </c>
      <c r="V28" s="159">
        <f t="shared" si="3"/>
        <v>1.2806451612903227</v>
      </c>
      <c r="W28" s="152">
        <f t="shared" si="4"/>
        <v>2</v>
      </c>
      <c r="X28" s="155">
        <f t="shared" si="5"/>
        <v>8</v>
      </c>
      <c r="Y28" s="180">
        <v>24</v>
      </c>
      <c r="Z28" s="160">
        <f t="shared" si="6"/>
        <v>0</v>
      </c>
      <c r="AA28" s="180">
        <v>3</v>
      </c>
      <c r="AB28" s="160">
        <f t="shared" si="7"/>
        <v>0</v>
      </c>
      <c r="AC28" s="180">
        <v>9980</v>
      </c>
      <c r="AD28" s="161">
        <f t="shared" si="8"/>
        <v>0.9193919852602488</v>
      </c>
      <c r="AE28" s="157">
        <f t="shared" si="9"/>
        <v>0</v>
      </c>
      <c r="AF28" s="180">
        <v>2804</v>
      </c>
      <c r="AG28" s="168"/>
      <c r="AH28" s="155">
        <f t="shared" si="19"/>
        <v>1</v>
      </c>
      <c r="AI28" s="181">
        <v>100</v>
      </c>
      <c r="AJ28" s="160">
        <f t="shared" si="10"/>
        <v>1</v>
      </c>
      <c r="AK28" s="163">
        <f t="shared" si="11"/>
        <v>2</v>
      </c>
      <c r="AL28" s="180">
        <v>298</v>
      </c>
      <c r="AM28" s="164">
        <f t="shared" si="12"/>
        <v>0.3568862275449102</v>
      </c>
      <c r="AN28" s="160">
        <f t="shared" si="13"/>
        <v>0</v>
      </c>
      <c r="AO28" s="163">
        <f t="shared" si="14"/>
        <v>10</v>
      </c>
      <c r="AP28" s="165">
        <f t="shared" si="15"/>
        <v>0.5882352941176471</v>
      </c>
      <c r="AQ28" s="354" t="s">
        <v>125</v>
      </c>
      <c r="AR28" s="124"/>
    </row>
    <row r="29" spans="1:51" s="128" customFormat="1" ht="15" customHeight="1">
      <c r="A29" s="198">
        <f t="shared" si="20"/>
        <v>7</v>
      </c>
      <c r="B29" s="260" t="s">
        <v>113</v>
      </c>
      <c r="C29" s="241">
        <v>24</v>
      </c>
      <c r="D29" s="261">
        <v>27</v>
      </c>
      <c r="E29" s="176"/>
      <c r="F29" s="155">
        <f t="shared" si="0"/>
        <v>1</v>
      </c>
      <c r="G29" s="244">
        <v>483</v>
      </c>
      <c r="H29" s="261">
        <v>483</v>
      </c>
      <c r="I29" s="177"/>
      <c r="J29" s="155">
        <f t="shared" si="1"/>
        <v>1</v>
      </c>
      <c r="K29" s="240">
        <v>18</v>
      </c>
      <c r="L29" s="182">
        <v>18</v>
      </c>
      <c r="M29" s="178"/>
      <c r="N29" s="157">
        <f t="shared" si="2"/>
        <v>1</v>
      </c>
      <c r="O29" s="261">
        <v>558</v>
      </c>
      <c r="P29" s="261">
        <v>99</v>
      </c>
      <c r="Q29" s="157">
        <f t="shared" si="17"/>
        <v>2</v>
      </c>
      <c r="R29" s="261">
        <v>155</v>
      </c>
      <c r="S29" s="158">
        <f t="shared" si="18"/>
        <v>1</v>
      </c>
      <c r="T29" s="263">
        <v>558</v>
      </c>
      <c r="U29" s="261">
        <v>573</v>
      </c>
      <c r="V29" s="159">
        <f t="shared" si="3"/>
        <v>1.0268817204301075</v>
      </c>
      <c r="W29" s="152">
        <f t="shared" si="4"/>
        <v>2</v>
      </c>
      <c r="X29" s="155">
        <f t="shared" si="5"/>
        <v>8</v>
      </c>
      <c r="Y29" s="261">
        <v>100</v>
      </c>
      <c r="Z29" s="160">
        <f t="shared" si="6"/>
        <v>2</v>
      </c>
      <c r="AA29" s="261">
        <v>96</v>
      </c>
      <c r="AB29" s="160">
        <f t="shared" si="7"/>
        <v>2</v>
      </c>
      <c r="AC29" s="261">
        <v>15234</v>
      </c>
      <c r="AD29" s="161">
        <f t="shared" si="8"/>
        <v>2.426182513139035</v>
      </c>
      <c r="AE29" s="157">
        <f t="shared" si="9"/>
        <v>1</v>
      </c>
      <c r="AF29" s="261">
        <v>2485</v>
      </c>
      <c r="AG29" s="179"/>
      <c r="AH29" s="155">
        <f t="shared" si="19"/>
        <v>1</v>
      </c>
      <c r="AI29" s="182">
        <v>100</v>
      </c>
      <c r="AJ29" s="160">
        <f t="shared" si="10"/>
        <v>1</v>
      </c>
      <c r="AK29" s="163">
        <f t="shared" si="11"/>
        <v>7</v>
      </c>
      <c r="AL29" s="261">
        <v>461</v>
      </c>
      <c r="AM29" s="164">
        <f t="shared" si="12"/>
        <v>0.9544513457556936</v>
      </c>
      <c r="AN29" s="160">
        <f t="shared" si="13"/>
        <v>2</v>
      </c>
      <c r="AO29" s="163">
        <f t="shared" si="14"/>
        <v>17</v>
      </c>
      <c r="AP29" s="165">
        <f t="shared" si="15"/>
        <v>1</v>
      </c>
      <c r="AQ29" s="354" t="s">
        <v>125</v>
      </c>
      <c r="AR29" s="124"/>
      <c r="AS29" s="136"/>
      <c r="AT29" s="136"/>
      <c r="AU29" s="136"/>
      <c r="AV29" s="136"/>
      <c r="AW29" s="136"/>
      <c r="AX29" s="136"/>
      <c r="AY29" s="136"/>
    </row>
    <row r="30" spans="1:44" s="128" customFormat="1" ht="14.25" customHeight="1">
      <c r="A30" s="198">
        <f t="shared" si="20"/>
        <v>8</v>
      </c>
      <c r="B30" s="260" t="s">
        <v>117</v>
      </c>
      <c r="C30" s="241">
        <v>30</v>
      </c>
      <c r="D30" s="261">
        <v>37</v>
      </c>
      <c r="E30" s="153"/>
      <c r="F30" s="155">
        <f t="shared" si="0"/>
        <v>1</v>
      </c>
      <c r="G30" s="285">
        <v>608</v>
      </c>
      <c r="H30" s="261">
        <v>618</v>
      </c>
      <c r="I30" s="153"/>
      <c r="J30" s="155">
        <f t="shared" si="1"/>
        <v>1</v>
      </c>
      <c r="K30" s="286">
        <v>27</v>
      </c>
      <c r="L30" s="182">
        <v>27</v>
      </c>
      <c r="M30" s="153"/>
      <c r="N30" s="157">
        <f t="shared" si="2"/>
        <v>1</v>
      </c>
      <c r="O30" s="261">
        <v>1136</v>
      </c>
      <c r="P30" s="261">
        <v>98</v>
      </c>
      <c r="Q30" s="157">
        <f t="shared" si="17"/>
        <v>2</v>
      </c>
      <c r="R30" s="261">
        <v>136</v>
      </c>
      <c r="S30" s="158">
        <f t="shared" si="18"/>
        <v>0</v>
      </c>
      <c r="T30" s="287">
        <v>837</v>
      </c>
      <c r="U30" s="261">
        <v>892</v>
      </c>
      <c r="V30" s="159">
        <f t="shared" si="3"/>
        <v>1.065710872162485</v>
      </c>
      <c r="W30" s="152">
        <f t="shared" si="4"/>
        <v>2</v>
      </c>
      <c r="X30" s="155">
        <f t="shared" si="5"/>
        <v>7</v>
      </c>
      <c r="Y30" s="261">
        <v>24</v>
      </c>
      <c r="Z30" s="160">
        <f t="shared" si="6"/>
        <v>0</v>
      </c>
      <c r="AA30" s="261">
        <v>9</v>
      </c>
      <c r="AB30" s="160">
        <f t="shared" si="7"/>
        <v>0</v>
      </c>
      <c r="AC30" s="261">
        <v>7050</v>
      </c>
      <c r="AD30" s="161">
        <f t="shared" si="8"/>
        <v>0.8775205377147125</v>
      </c>
      <c r="AE30" s="157">
        <f t="shared" si="9"/>
        <v>0</v>
      </c>
      <c r="AF30" s="261">
        <v>1350</v>
      </c>
      <c r="AG30" s="168"/>
      <c r="AH30" s="155">
        <f t="shared" si="19"/>
        <v>0</v>
      </c>
      <c r="AI30" s="182">
        <v>100</v>
      </c>
      <c r="AJ30" s="160">
        <f t="shared" si="10"/>
        <v>1</v>
      </c>
      <c r="AK30" s="163">
        <f t="shared" si="11"/>
        <v>1</v>
      </c>
      <c r="AL30" s="261">
        <v>136</v>
      </c>
      <c r="AM30" s="164">
        <f t="shared" si="12"/>
        <v>0.22006472491909385</v>
      </c>
      <c r="AN30" s="160">
        <f t="shared" si="13"/>
        <v>0</v>
      </c>
      <c r="AO30" s="163">
        <f t="shared" si="14"/>
        <v>8</v>
      </c>
      <c r="AP30" s="165">
        <f t="shared" si="15"/>
        <v>0.4705882352941177</v>
      </c>
      <c r="AQ30" s="354" t="s">
        <v>125</v>
      </c>
      <c r="AR30" s="124"/>
    </row>
    <row r="31" spans="1:51" s="128" customFormat="1" ht="14.25" customHeight="1">
      <c r="A31" s="198">
        <f t="shared" si="20"/>
        <v>9</v>
      </c>
      <c r="B31" s="260" t="s">
        <v>101</v>
      </c>
      <c r="C31" s="241">
        <v>28</v>
      </c>
      <c r="D31" s="261">
        <v>39</v>
      </c>
      <c r="E31" s="156"/>
      <c r="F31" s="155">
        <f t="shared" si="0"/>
        <v>1</v>
      </c>
      <c r="G31" s="244">
        <v>586</v>
      </c>
      <c r="H31" s="261">
        <v>590</v>
      </c>
      <c r="I31" s="156"/>
      <c r="J31" s="155">
        <f t="shared" si="1"/>
        <v>1</v>
      </c>
      <c r="K31" s="240">
        <v>22</v>
      </c>
      <c r="L31" s="182">
        <v>22</v>
      </c>
      <c r="M31" s="152"/>
      <c r="N31" s="157">
        <f t="shared" si="2"/>
        <v>1</v>
      </c>
      <c r="O31" s="261">
        <v>450</v>
      </c>
      <c r="P31" s="261">
        <v>71</v>
      </c>
      <c r="Q31" s="157">
        <f t="shared" si="17"/>
        <v>1</v>
      </c>
      <c r="R31" s="261">
        <v>187</v>
      </c>
      <c r="S31" s="158">
        <f t="shared" si="18"/>
        <v>1</v>
      </c>
      <c r="T31" s="263">
        <v>682</v>
      </c>
      <c r="U31" s="261">
        <v>816</v>
      </c>
      <c r="V31" s="159">
        <f t="shared" si="3"/>
        <v>1.1964809384164223</v>
      </c>
      <c r="W31" s="152">
        <f t="shared" si="4"/>
        <v>2</v>
      </c>
      <c r="X31" s="155">
        <f t="shared" si="5"/>
        <v>7</v>
      </c>
      <c r="Y31" s="261">
        <v>37</v>
      </c>
      <c r="Z31" s="160">
        <f t="shared" si="6"/>
        <v>0</v>
      </c>
      <c r="AA31" s="261">
        <v>12</v>
      </c>
      <c r="AB31" s="160">
        <f t="shared" si="7"/>
        <v>0</v>
      </c>
      <c r="AC31" s="261">
        <v>6645</v>
      </c>
      <c r="AD31" s="161">
        <f t="shared" si="8"/>
        <v>0.8663624511082139</v>
      </c>
      <c r="AE31" s="157">
        <f t="shared" si="9"/>
        <v>0</v>
      </c>
      <c r="AF31" s="261">
        <v>1363</v>
      </c>
      <c r="AG31" s="162"/>
      <c r="AH31" s="155">
        <f t="shared" si="19"/>
        <v>0</v>
      </c>
      <c r="AI31" s="182">
        <v>100</v>
      </c>
      <c r="AJ31" s="160">
        <f t="shared" si="10"/>
        <v>1</v>
      </c>
      <c r="AK31" s="163">
        <f t="shared" si="11"/>
        <v>1</v>
      </c>
      <c r="AL31" s="261">
        <v>31</v>
      </c>
      <c r="AM31" s="164">
        <f t="shared" si="12"/>
        <v>0.05254237288135593</v>
      </c>
      <c r="AN31" s="160">
        <f t="shared" si="13"/>
        <v>0</v>
      </c>
      <c r="AO31" s="163">
        <f t="shared" si="14"/>
        <v>8</v>
      </c>
      <c r="AP31" s="165">
        <f t="shared" si="15"/>
        <v>0.4705882352941177</v>
      </c>
      <c r="AQ31" s="354" t="s">
        <v>125</v>
      </c>
      <c r="AR31" s="124"/>
      <c r="AS31" s="127"/>
      <c r="AT31" s="127"/>
      <c r="AU31" s="127"/>
      <c r="AV31" s="127"/>
      <c r="AW31" s="127"/>
      <c r="AX31" s="127"/>
      <c r="AY31" s="127"/>
    </row>
    <row r="32" spans="1:51" s="128" customFormat="1" ht="14.25" customHeight="1">
      <c r="A32" s="198">
        <f t="shared" si="20"/>
        <v>10</v>
      </c>
      <c r="B32" s="260" t="s">
        <v>126</v>
      </c>
      <c r="C32" s="241">
        <v>59</v>
      </c>
      <c r="D32" s="261">
        <v>71</v>
      </c>
      <c r="E32" s="174"/>
      <c r="F32" s="155">
        <f t="shared" si="0"/>
        <v>1</v>
      </c>
      <c r="G32" s="244">
        <v>1292</v>
      </c>
      <c r="H32" s="261">
        <v>1295</v>
      </c>
      <c r="I32" s="174"/>
      <c r="J32" s="155">
        <f t="shared" si="1"/>
        <v>1</v>
      </c>
      <c r="K32" s="240">
        <v>43</v>
      </c>
      <c r="L32" s="182">
        <v>43</v>
      </c>
      <c r="M32" s="174"/>
      <c r="N32" s="157">
        <f t="shared" si="2"/>
        <v>1</v>
      </c>
      <c r="O32" s="261">
        <v>1451</v>
      </c>
      <c r="P32" s="261">
        <v>88</v>
      </c>
      <c r="Q32" s="157">
        <f t="shared" si="17"/>
        <v>1</v>
      </c>
      <c r="R32" s="261">
        <v>189</v>
      </c>
      <c r="S32" s="158">
        <f t="shared" si="18"/>
        <v>1</v>
      </c>
      <c r="T32" s="263">
        <v>1333</v>
      </c>
      <c r="U32" s="261">
        <v>1678</v>
      </c>
      <c r="V32" s="159">
        <f t="shared" si="3"/>
        <v>1.258814703675919</v>
      </c>
      <c r="W32" s="152">
        <f t="shared" si="4"/>
        <v>2</v>
      </c>
      <c r="X32" s="155">
        <f t="shared" si="5"/>
        <v>7</v>
      </c>
      <c r="Y32" s="261">
        <v>22</v>
      </c>
      <c r="Z32" s="160">
        <f t="shared" si="6"/>
        <v>0</v>
      </c>
      <c r="AA32" s="261">
        <v>19</v>
      </c>
      <c r="AB32" s="160">
        <f t="shared" si="7"/>
        <v>0</v>
      </c>
      <c r="AC32" s="261">
        <v>17232</v>
      </c>
      <c r="AD32" s="161">
        <f t="shared" si="8"/>
        <v>1.0235818235818235</v>
      </c>
      <c r="AE32" s="157">
        <f t="shared" si="9"/>
        <v>0</v>
      </c>
      <c r="AF32" s="261">
        <v>4147</v>
      </c>
      <c r="AG32" s="168"/>
      <c r="AH32" s="155">
        <f t="shared" si="19"/>
        <v>1</v>
      </c>
      <c r="AI32" s="182">
        <v>100</v>
      </c>
      <c r="AJ32" s="160">
        <f t="shared" si="10"/>
        <v>1</v>
      </c>
      <c r="AK32" s="163">
        <f t="shared" si="11"/>
        <v>2</v>
      </c>
      <c r="AL32" s="261">
        <v>256</v>
      </c>
      <c r="AM32" s="164">
        <f t="shared" si="12"/>
        <v>0.19768339768339768</v>
      </c>
      <c r="AN32" s="160">
        <f t="shared" si="13"/>
        <v>0</v>
      </c>
      <c r="AO32" s="163">
        <f t="shared" si="14"/>
        <v>9</v>
      </c>
      <c r="AP32" s="165">
        <f t="shared" si="15"/>
        <v>0.5294117647058824</v>
      </c>
      <c r="AQ32" s="354" t="s">
        <v>125</v>
      </c>
      <c r="AR32" s="124"/>
      <c r="AS32" s="127"/>
      <c r="AT32" s="127"/>
      <c r="AU32" s="127"/>
      <c r="AV32" s="127"/>
      <c r="AW32" s="127"/>
      <c r="AX32" s="127"/>
      <c r="AY32" s="127"/>
    </row>
    <row r="33" spans="1:51" s="128" customFormat="1" ht="15" customHeight="1">
      <c r="A33" s="198">
        <f t="shared" si="20"/>
        <v>11</v>
      </c>
      <c r="B33" s="260" t="s">
        <v>102</v>
      </c>
      <c r="C33" s="241">
        <v>44</v>
      </c>
      <c r="D33" s="261">
        <v>51</v>
      </c>
      <c r="E33" s="169"/>
      <c r="F33" s="155">
        <f t="shared" si="0"/>
        <v>1</v>
      </c>
      <c r="G33" s="242">
        <v>796</v>
      </c>
      <c r="H33" s="261">
        <v>791</v>
      </c>
      <c r="I33" s="170"/>
      <c r="J33" s="155">
        <f t="shared" si="1"/>
        <v>1</v>
      </c>
      <c r="K33" s="243">
        <v>30</v>
      </c>
      <c r="L33" s="182">
        <v>30</v>
      </c>
      <c r="M33" s="155"/>
      <c r="N33" s="157">
        <f t="shared" si="2"/>
        <v>1</v>
      </c>
      <c r="O33" s="261">
        <v>468</v>
      </c>
      <c r="P33" s="261">
        <v>46</v>
      </c>
      <c r="Q33" s="157">
        <f t="shared" si="17"/>
        <v>0</v>
      </c>
      <c r="R33" s="261">
        <v>241</v>
      </c>
      <c r="S33" s="158">
        <f t="shared" si="18"/>
        <v>1</v>
      </c>
      <c r="T33" s="263">
        <v>930</v>
      </c>
      <c r="U33" s="261">
        <v>1153</v>
      </c>
      <c r="V33" s="159">
        <f t="shared" si="3"/>
        <v>1.239784946236559</v>
      </c>
      <c r="W33" s="152">
        <f t="shared" si="4"/>
        <v>2</v>
      </c>
      <c r="X33" s="155">
        <f t="shared" si="5"/>
        <v>6</v>
      </c>
      <c r="Y33" s="261">
        <v>33</v>
      </c>
      <c r="Z33" s="160">
        <f t="shared" si="6"/>
        <v>0</v>
      </c>
      <c r="AA33" s="261">
        <v>27</v>
      </c>
      <c r="AB33" s="160">
        <f t="shared" si="7"/>
        <v>0</v>
      </c>
      <c r="AC33" s="261">
        <v>12950</v>
      </c>
      <c r="AD33" s="161">
        <f t="shared" si="8"/>
        <v>1.259360108917631</v>
      </c>
      <c r="AE33" s="157">
        <f t="shared" si="9"/>
        <v>0</v>
      </c>
      <c r="AF33" s="261">
        <v>2709</v>
      </c>
      <c r="AG33" s="162"/>
      <c r="AH33" s="155">
        <f t="shared" si="19"/>
        <v>1</v>
      </c>
      <c r="AI33" s="182">
        <v>100</v>
      </c>
      <c r="AJ33" s="160">
        <f t="shared" si="10"/>
        <v>1</v>
      </c>
      <c r="AK33" s="163">
        <f t="shared" si="11"/>
        <v>2</v>
      </c>
      <c r="AL33" s="261">
        <v>4</v>
      </c>
      <c r="AM33" s="164">
        <f t="shared" si="12"/>
        <v>0.0050568900126422255</v>
      </c>
      <c r="AN33" s="160">
        <f t="shared" si="13"/>
        <v>0</v>
      </c>
      <c r="AO33" s="163">
        <f t="shared" si="14"/>
        <v>8</v>
      </c>
      <c r="AP33" s="165">
        <f t="shared" si="15"/>
        <v>0.4705882352941177</v>
      </c>
      <c r="AQ33" s="354" t="s">
        <v>125</v>
      </c>
      <c r="AR33" s="124"/>
      <c r="AS33" s="125"/>
      <c r="AT33" s="125"/>
      <c r="AU33" s="125"/>
      <c r="AV33" s="125"/>
      <c r="AW33" s="125"/>
      <c r="AX33" s="125"/>
      <c r="AY33" s="125"/>
    </row>
    <row r="34" spans="1:51" s="128" customFormat="1" ht="14.25" customHeight="1">
      <c r="A34" s="198">
        <f t="shared" si="20"/>
        <v>12</v>
      </c>
      <c r="B34" s="260" t="s">
        <v>103</v>
      </c>
      <c r="C34" s="241">
        <v>53</v>
      </c>
      <c r="D34" s="261">
        <v>80</v>
      </c>
      <c r="E34" s="270"/>
      <c r="F34" s="155">
        <f t="shared" si="0"/>
        <v>0</v>
      </c>
      <c r="G34" s="246">
        <v>1147</v>
      </c>
      <c r="H34" s="261">
        <v>1153</v>
      </c>
      <c r="I34" s="175"/>
      <c r="J34" s="155">
        <f t="shared" si="1"/>
        <v>1</v>
      </c>
      <c r="K34" s="248">
        <v>41</v>
      </c>
      <c r="L34" s="182">
        <v>41</v>
      </c>
      <c r="M34" s="155"/>
      <c r="N34" s="157">
        <f t="shared" si="2"/>
        <v>1</v>
      </c>
      <c r="O34" s="261">
        <v>2104</v>
      </c>
      <c r="P34" s="261">
        <v>92</v>
      </c>
      <c r="Q34" s="157">
        <f t="shared" si="17"/>
        <v>2</v>
      </c>
      <c r="R34" s="261">
        <v>361</v>
      </c>
      <c r="S34" s="158">
        <f t="shared" si="18"/>
        <v>1</v>
      </c>
      <c r="T34" s="263">
        <v>1271</v>
      </c>
      <c r="U34" s="261">
        <v>1520</v>
      </c>
      <c r="V34" s="159">
        <f t="shared" si="3"/>
        <v>1.195908733280881</v>
      </c>
      <c r="W34" s="152">
        <f t="shared" si="4"/>
        <v>2</v>
      </c>
      <c r="X34" s="155">
        <f t="shared" si="5"/>
        <v>7</v>
      </c>
      <c r="Y34" s="261">
        <v>86</v>
      </c>
      <c r="Z34" s="160">
        <f t="shared" si="6"/>
        <v>1</v>
      </c>
      <c r="AA34" s="261">
        <v>67</v>
      </c>
      <c r="AB34" s="160">
        <f t="shared" si="7"/>
        <v>2</v>
      </c>
      <c r="AC34" s="261">
        <v>29791</v>
      </c>
      <c r="AD34" s="161">
        <f t="shared" si="8"/>
        <v>1.9875241844018947</v>
      </c>
      <c r="AE34" s="157">
        <f t="shared" si="9"/>
        <v>1</v>
      </c>
      <c r="AF34" s="261">
        <v>8047</v>
      </c>
      <c r="AG34" s="168"/>
      <c r="AH34" s="155">
        <f t="shared" si="19"/>
        <v>1</v>
      </c>
      <c r="AI34" s="182">
        <v>100</v>
      </c>
      <c r="AJ34" s="160">
        <f t="shared" si="10"/>
        <v>1</v>
      </c>
      <c r="AK34" s="163">
        <f t="shared" si="11"/>
        <v>6</v>
      </c>
      <c r="AL34" s="261">
        <v>889</v>
      </c>
      <c r="AM34" s="164">
        <f t="shared" si="12"/>
        <v>0.7710320901994796</v>
      </c>
      <c r="AN34" s="160">
        <f t="shared" si="13"/>
        <v>1</v>
      </c>
      <c r="AO34" s="163">
        <f t="shared" si="14"/>
        <v>14</v>
      </c>
      <c r="AP34" s="165">
        <f t="shared" si="15"/>
        <v>0.823529411764706</v>
      </c>
      <c r="AQ34" s="354" t="s">
        <v>125</v>
      </c>
      <c r="AR34" s="124"/>
      <c r="AS34" s="125"/>
      <c r="AT34" s="125"/>
      <c r="AU34" s="125"/>
      <c r="AV34" s="125"/>
      <c r="AW34" s="125"/>
      <c r="AX34" s="125"/>
      <c r="AY34" s="125"/>
    </row>
    <row r="35" spans="1:51" s="128" customFormat="1" ht="14.25" customHeight="1">
      <c r="A35" s="198">
        <f t="shared" si="20"/>
        <v>13</v>
      </c>
      <c r="B35" s="260" t="s">
        <v>106</v>
      </c>
      <c r="C35" s="241">
        <v>54</v>
      </c>
      <c r="D35" s="261">
        <v>76</v>
      </c>
      <c r="E35" s="272"/>
      <c r="F35" s="155">
        <f t="shared" si="0"/>
        <v>0</v>
      </c>
      <c r="G35" s="246">
        <v>1354</v>
      </c>
      <c r="H35" s="261">
        <v>1376</v>
      </c>
      <c r="I35" s="152"/>
      <c r="J35" s="155">
        <f t="shared" si="1"/>
        <v>1</v>
      </c>
      <c r="K35" s="248">
        <v>43</v>
      </c>
      <c r="L35" s="182">
        <v>43</v>
      </c>
      <c r="M35" s="152"/>
      <c r="N35" s="157">
        <f t="shared" si="2"/>
        <v>1</v>
      </c>
      <c r="O35" s="261">
        <v>2458</v>
      </c>
      <c r="P35" s="261">
        <v>100</v>
      </c>
      <c r="Q35" s="157">
        <f t="shared" si="17"/>
        <v>2</v>
      </c>
      <c r="R35" s="261">
        <v>143</v>
      </c>
      <c r="S35" s="158">
        <f t="shared" si="18"/>
        <v>0</v>
      </c>
      <c r="T35" s="263">
        <v>1333</v>
      </c>
      <c r="U35" s="261">
        <v>1020</v>
      </c>
      <c r="V35" s="159">
        <f t="shared" si="3"/>
        <v>0.7651912978244562</v>
      </c>
      <c r="W35" s="152">
        <f t="shared" si="4"/>
        <v>1</v>
      </c>
      <c r="X35" s="155">
        <f t="shared" si="5"/>
        <v>5</v>
      </c>
      <c r="Y35" s="261">
        <v>15</v>
      </c>
      <c r="Z35" s="160">
        <f t="shared" si="6"/>
        <v>0</v>
      </c>
      <c r="AA35" s="261">
        <v>8</v>
      </c>
      <c r="AB35" s="160">
        <f t="shared" si="7"/>
        <v>0</v>
      </c>
      <c r="AC35" s="261">
        <v>13263</v>
      </c>
      <c r="AD35" s="161">
        <f t="shared" si="8"/>
        <v>0.7414467799642218</v>
      </c>
      <c r="AE35" s="157">
        <f t="shared" si="9"/>
        <v>0</v>
      </c>
      <c r="AF35" s="261">
        <v>3231</v>
      </c>
      <c r="AG35" s="152"/>
      <c r="AH35" s="155">
        <f t="shared" si="19"/>
        <v>0</v>
      </c>
      <c r="AI35" s="182">
        <v>100</v>
      </c>
      <c r="AJ35" s="160">
        <f t="shared" si="10"/>
        <v>1</v>
      </c>
      <c r="AK35" s="163">
        <f t="shared" si="11"/>
        <v>1</v>
      </c>
      <c r="AL35" s="261">
        <v>164</v>
      </c>
      <c r="AM35" s="164">
        <f t="shared" si="12"/>
        <v>0.11918604651162791</v>
      </c>
      <c r="AN35" s="160">
        <f t="shared" si="13"/>
        <v>0</v>
      </c>
      <c r="AO35" s="163">
        <f t="shared" si="14"/>
        <v>6</v>
      </c>
      <c r="AP35" s="165">
        <f t="shared" si="15"/>
        <v>0.35294117647058826</v>
      </c>
      <c r="AQ35" s="354" t="s">
        <v>125</v>
      </c>
      <c r="AR35" s="124"/>
      <c r="AS35" s="125"/>
      <c r="AT35" s="125"/>
      <c r="AU35" s="125"/>
      <c r="AV35" s="125"/>
      <c r="AW35" s="125"/>
      <c r="AX35" s="125"/>
      <c r="AY35" s="125"/>
    </row>
    <row r="36" spans="1:44" s="128" customFormat="1" ht="14.25" customHeight="1">
      <c r="A36" s="198">
        <f t="shared" si="20"/>
        <v>14</v>
      </c>
      <c r="B36" s="260" t="s">
        <v>136</v>
      </c>
      <c r="C36" s="241">
        <v>42</v>
      </c>
      <c r="D36" s="261">
        <v>54</v>
      </c>
      <c r="E36" s="154"/>
      <c r="F36" s="155">
        <f t="shared" si="0"/>
        <v>1</v>
      </c>
      <c r="G36" s="246">
        <v>857</v>
      </c>
      <c r="H36" s="261">
        <v>846</v>
      </c>
      <c r="I36" s="154"/>
      <c r="J36" s="155">
        <f t="shared" si="1"/>
        <v>1</v>
      </c>
      <c r="K36" s="248">
        <v>32</v>
      </c>
      <c r="L36" s="182">
        <v>32</v>
      </c>
      <c r="M36" s="154"/>
      <c r="N36" s="157">
        <f t="shared" si="2"/>
        <v>1</v>
      </c>
      <c r="O36" s="261">
        <v>489</v>
      </c>
      <c r="P36" s="261">
        <v>36</v>
      </c>
      <c r="Q36" s="157">
        <f t="shared" si="17"/>
        <v>0</v>
      </c>
      <c r="R36" s="261">
        <v>72</v>
      </c>
      <c r="S36" s="158">
        <f t="shared" si="18"/>
        <v>0</v>
      </c>
      <c r="T36" s="263">
        <v>992</v>
      </c>
      <c r="U36" s="261">
        <v>1200</v>
      </c>
      <c r="V36" s="159">
        <f t="shared" si="3"/>
        <v>1.2096774193548387</v>
      </c>
      <c r="W36" s="152">
        <f t="shared" si="4"/>
        <v>2</v>
      </c>
      <c r="X36" s="155">
        <f t="shared" si="5"/>
        <v>5</v>
      </c>
      <c r="Y36" s="261">
        <v>9</v>
      </c>
      <c r="Z36" s="160">
        <f t="shared" si="6"/>
        <v>0</v>
      </c>
      <c r="AA36" s="261">
        <v>13</v>
      </c>
      <c r="AB36" s="160">
        <f t="shared" si="7"/>
        <v>0</v>
      </c>
      <c r="AC36" s="261">
        <v>4777</v>
      </c>
      <c r="AD36" s="161">
        <f t="shared" si="8"/>
        <v>0.4343517003091471</v>
      </c>
      <c r="AE36" s="157">
        <f t="shared" si="9"/>
        <v>0</v>
      </c>
      <c r="AF36" s="261">
        <v>1422</v>
      </c>
      <c r="AG36" s="162"/>
      <c r="AH36" s="155">
        <f t="shared" si="19"/>
        <v>0</v>
      </c>
      <c r="AI36" s="182">
        <v>100</v>
      </c>
      <c r="AJ36" s="160">
        <f t="shared" si="10"/>
        <v>1</v>
      </c>
      <c r="AK36" s="163">
        <f t="shared" si="11"/>
        <v>1</v>
      </c>
      <c r="AL36" s="261">
        <v>91</v>
      </c>
      <c r="AM36" s="164">
        <f t="shared" si="12"/>
        <v>0.10756501182033097</v>
      </c>
      <c r="AN36" s="160">
        <f t="shared" si="13"/>
        <v>0</v>
      </c>
      <c r="AO36" s="163">
        <f t="shared" si="14"/>
        <v>6</v>
      </c>
      <c r="AP36" s="165">
        <f t="shared" si="15"/>
        <v>0.35294117647058826</v>
      </c>
      <c r="AQ36" s="354" t="s">
        <v>125</v>
      </c>
      <c r="AR36" s="124"/>
    </row>
    <row r="37" spans="1:51" s="128" customFormat="1" ht="14.25" customHeight="1">
      <c r="A37" s="198">
        <f t="shared" si="20"/>
        <v>15</v>
      </c>
      <c r="B37" s="260" t="s">
        <v>107</v>
      </c>
      <c r="C37" s="241">
        <v>66</v>
      </c>
      <c r="D37" s="261">
        <v>73</v>
      </c>
      <c r="E37" s="169"/>
      <c r="F37" s="155">
        <f t="shared" si="0"/>
        <v>1</v>
      </c>
      <c r="G37" s="242">
        <v>1560</v>
      </c>
      <c r="H37" s="261">
        <v>1559</v>
      </c>
      <c r="I37" s="170"/>
      <c r="J37" s="155">
        <f t="shared" si="1"/>
        <v>1</v>
      </c>
      <c r="K37" s="243">
        <v>50</v>
      </c>
      <c r="L37" s="182">
        <v>50</v>
      </c>
      <c r="M37" s="155"/>
      <c r="N37" s="157">
        <f t="shared" si="2"/>
        <v>1</v>
      </c>
      <c r="O37" s="261">
        <v>2783</v>
      </c>
      <c r="P37" s="261">
        <v>98</v>
      </c>
      <c r="Q37" s="157">
        <f t="shared" si="17"/>
        <v>2</v>
      </c>
      <c r="R37" s="261">
        <v>264</v>
      </c>
      <c r="S37" s="158">
        <f t="shared" si="18"/>
        <v>1</v>
      </c>
      <c r="T37" s="263">
        <v>1550</v>
      </c>
      <c r="U37" s="261">
        <v>1851</v>
      </c>
      <c r="V37" s="159">
        <f t="shared" si="3"/>
        <v>1.1941935483870967</v>
      </c>
      <c r="W37" s="152">
        <f t="shared" si="4"/>
        <v>2</v>
      </c>
      <c r="X37" s="155">
        <f t="shared" si="5"/>
        <v>8</v>
      </c>
      <c r="Y37" s="261">
        <v>77</v>
      </c>
      <c r="Z37" s="160">
        <f t="shared" si="6"/>
        <v>1</v>
      </c>
      <c r="AA37" s="261">
        <v>36</v>
      </c>
      <c r="AB37" s="160">
        <f t="shared" si="7"/>
        <v>0</v>
      </c>
      <c r="AC37" s="261">
        <v>30462</v>
      </c>
      <c r="AD37" s="161">
        <f t="shared" si="8"/>
        <v>1.5030344895643164</v>
      </c>
      <c r="AE37" s="157">
        <f t="shared" si="9"/>
        <v>1</v>
      </c>
      <c r="AF37" s="261">
        <v>6033</v>
      </c>
      <c r="AG37" s="162"/>
      <c r="AH37" s="155">
        <f t="shared" si="19"/>
        <v>1</v>
      </c>
      <c r="AI37" s="182">
        <v>100</v>
      </c>
      <c r="AJ37" s="160">
        <f t="shared" si="10"/>
        <v>1</v>
      </c>
      <c r="AK37" s="163">
        <f t="shared" si="11"/>
        <v>4</v>
      </c>
      <c r="AL37" s="261">
        <v>1851</v>
      </c>
      <c r="AM37" s="164">
        <f t="shared" si="12"/>
        <v>1.187299550994227</v>
      </c>
      <c r="AN37" s="160">
        <f t="shared" si="13"/>
        <v>2</v>
      </c>
      <c r="AO37" s="163">
        <f t="shared" si="14"/>
        <v>14</v>
      </c>
      <c r="AP37" s="165">
        <f t="shared" si="15"/>
        <v>0.823529411764706</v>
      </c>
      <c r="AQ37" s="354" t="s">
        <v>125</v>
      </c>
      <c r="AR37" s="124"/>
      <c r="AS37" s="132"/>
      <c r="AT37" s="132"/>
      <c r="AU37" s="132"/>
      <c r="AV37" s="132"/>
      <c r="AW37" s="132"/>
      <c r="AX37" s="132"/>
      <c r="AY37" s="132"/>
    </row>
    <row r="38" spans="1:51" s="128" customFormat="1" ht="18" customHeight="1">
      <c r="A38" s="198">
        <f t="shared" si="20"/>
        <v>16</v>
      </c>
      <c r="B38" s="260" t="s">
        <v>108</v>
      </c>
      <c r="C38" s="241">
        <v>31</v>
      </c>
      <c r="D38" s="261">
        <v>43</v>
      </c>
      <c r="E38" s="174"/>
      <c r="F38" s="155">
        <f t="shared" si="0"/>
        <v>1</v>
      </c>
      <c r="G38" s="242">
        <v>698</v>
      </c>
      <c r="H38" s="261">
        <v>695</v>
      </c>
      <c r="I38" s="174"/>
      <c r="J38" s="155">
        <f t="shared" si="1"/>
        <v>1</v>
      </c>
      <c r="K38" s="243">
        <v>25</v>
      </c>
      <c r="L38" s="182">
        <v>25</v>
      </c>
      <c r="M38" s="174"/>
      <c r="N38" s="157">
        <f t="shared" si="2"/>
        <v>1</v>
      </c>
      <c r="O38" s="261">
        <v>1109</v>
      </c>
      <c r="P38" s="261">
        <v>94</v>
      </c>
      <c r="Q38" s="157">
        <f t="shared" si="17"/>
        <v>2</v>
      </c>
      <c r="R38" s="261">
        <v>131</v>
      </c>
      <c r="S38" s="158">
        <f t="shared" si="18"/>
        <v>0</v>
      </c>
      <c r="T38" s="263">
        <v>775</v>
      </c>
      <c r="U38" s="261">
        <v>844</v>
      </c>
      <c r="V38" s="159">
        <f t="shared" si="3"/>
        <v>1.0890322580645162</v>
      </c>
      <c r="W38" s="152">
        <f t="shared" si="4"/>
        <v>2</v>
      </c>
      <c r="X38" s="155">
        <f t="shared" si="5"/>
        <v>7</v>
      </c>
      <c r="Y38" s="261">
        <v>32</v>
      </c>
      <c r="Z38" s="160">
        <f t="shared" si="6"/>
        <v>0</v>
      </c>
      <c r="AA38" s="261">
        <v>30</v>
      </c>
      <c r="AB38" s="160">
        <f t="shared" si="7"/>
        <v>0</v>
      </c>
      <c r="AC38" s="261">
        <v>7083</v>
      </c>
      <c r="AD38" s="161">
        <f t="shared" si="8"/>
        <v>0.7839513004980632</v>
      </c>
      <c r="AE38" s="157">
        <f t="shared" si="9"/>
        <v>0</v>
      </c>
      <c r="AF38" s="261">
        <v>1239</v>
      </c>
      <c r="AG38" s="168"/>
      <c r="AH38" s="155">
        <f t="shared" si="19"/>
        <v>0</v>
      </c>
      <c r="AI38" s="182">
        <v>100</v>
      </c>
      <c r="AJ38" s="160">
        <f t="shared" si="10"/>
        <v>1</v>
      </c>
      <c r="AK38" s="163">
        <f t="shared" si="11"/>
        <v>1</v>
      </c>
      <c r="AL38" s="261">
        <v>83</v>
      </c>
      <c r="AM38" s="164">
        <f t="shared" si="12"/>
        <v>0.11942446043165468</v>
      </c>
      <c r="AN38" s="160">
        <f t="shared" si="13"/>
        <v>0</v>
      </c>
      <c r="AO38" s="163">
        <f t="shared" si="14"/>
        <v>8</v>
      </c>
      <c r="AP38" s="165">
        <f t="shared" si="15"/>
        <v>0.4705882352941177</v>
      </c>
      <c r="AQ38" s="354" t="s">
        <v>125</v>
      </c>
      <c r="AR38" s="124"/>
      <c r="AS38" s="132"/>
      <c r="AT38" s="132"/>
      <c r="AU38" s="132"/>
      <c r="AV38" s="132"/>
      <c r="AW38" s="132"/>
      <c r="AX38" s="132"/>
      <c r="AY38" s="132"/>
    </row>
    <row r="39" spans="1:51" s="128" customFormat="1" ht="18" customHeight="1">
      <c r="A39" s="198">
        <f t="shared" si="20"/>
        <v>17</v>
      </c>
      <c r="B39" s="260" t="s">
        <v>109</v>
      </c>
      <c r="C39" s="241">
        <v>50</v>
      </c>
      <c r="D39" s="261">
        <v>62</v>
      </c>
      <c r="E39" s="175"/>
      <c r="F39" s="155">
        <f aca="true" t="shared" si="21" ref="F39:F70">IF(OR(D39&gt;(C39+20),(D39&lt;(C39-0))),0,1)</f>
        <v>1</v>
      </c>
      <c r="G39" s="244">
        <v>1095</v>
      </c>
      <c r="H39" s="261">
        <v>1094</v>
      </c>
      <c r="I39" s="175"/>
      <c r="J39" s="155">
        <f aca="true" t="shared" si="22" ref="J39:J70">IF(OR(H39&gt;(G39+100),H39&lt;(G39-50)),0,1)</f>
        <v>1</v>
      </c>
      <c r="K39" s="240">
        <v>38</v>
      </c>
      <c r="L39" s="182">
        <v>38</v>
      </c>
      <c r="M39" s="155"/>
      <c r="N39" s="157">
        <f aca="true" t="shared" si="23" ref="N39:N70">IF(L39&lt;&gt;K39,0,1)</f>
        <v>1</v>
      </c>
      <c r="O39" s="261">
        <v>953</v>
      </c>
      <c r="P39" s="261">
        <v>92</v>
      </c>
      <c r="Q39" s="157">
        <f t="shared" si="17"/>
        <v>2</v>
      </c>
      <c r="R39" s="261">
        <v>254</v>
      </c>
      <c r="S39" s="158">
        <f t="shared" si="18"/>
        <v>1</v>
      </c>
      <c r="T39" s="263">
        <v>1178</v>
      </c>
      <c r="U39" s="261">
        <v>1408</v>
      </c>
      <c r="V39" s="159">
        <f aca="true" t="shared" si="24" ref="V39:V70">U39/T39</f>
        <v>1.195246179966044</v>
      </c>
      <c r="W39" s="152">
        <f aca="true" t="shared" si="25" ref="W39:W70">IF(V39&gt;=90%,2,IF(V39&gt;=70%,1,0))</f>
        <v>2</v>
      </c>
      <c r="X39" s="155">
        <f aca="true" t="shared" si="26" ref="X39:X70">F39+J39+N39+Q39+S39+W39</f>
        <v>8</v>
      </c>
      <c r="Y39" s="261">
        <v>38</v>
      </c>
      <c r="Z39" s="160">
        <f aca="true" t="shared" si="27" ref="Z39:Z70">IF(Y39&gt;=90,2,IF(Y39&gt;=70,1,0))</f>
        <v>0</v>
      </c>
      <c r="AA39" s="261">
        <v>22</v>
      </c>
      <c r="AB39" s="160">
        <f aca="true" t="shared" si="28" ref="AB39:AB70">IF(AA39&gt;=50,2,IF(AA39&gt;=40,1,0))</f>
        <v>0</v>
      </c>
      <c r="AC39" s="261">
        <v>12085</v>
      </c>
      <c r="AD39" s="161">
        <f aca="true" t="shared" si="29" ref="AD39:AD70">AC39/H39/13</f>
        <v>0.849739839684995</v>
      </c>
      <c r="AE39" s="157">
        <f aca="true" t="shared" si="30" ref="AE39:AE70">IF(AD39&gt;1.36,1,0)</f>
        <v>0</v>
      </c>
      <c r="AF39" s="261">
        <v>2764</v>
      </c>
      <c r="AG39" s="168"/>
      <c r="AH39" s="155">
        <f t="shared" si="19"/>
        <v>0</v>
      </c>
      <c r="AI39" s="182">
        <v>100</v>
      </c>
      <c r="AJ39" s="160">
        <f aca="true" t="shared" si="31" ref="AJ39:AJ70">IF(AI39&gt;=60,1,0)</f>
        <v>1</v>
      </c>
      <c r="AK39" s="163">
        <f aca="true" t="shared" si="32" ref="AK39:AK70">Z39+AB39+AE39+AH39+AJ39</f>
        <v>1</v>
      </c>
      <c r="AL39" s="261">
        <v>205</v>
      </c>
      <c r="AM39" s="164">
        <f aca="true" t="shared" si="33" ref="AM39:AM70">AL39/H39</f>
        <v>0.18738574040219377</v>
      </c>
      <c r="AN39" s="160">
        <f aca="true" t="shared" si="34" ref="AN39:AN70">IF(AM39&gt;=85%,2,IF(AM39&gt;=50%,1,0))</f>
        <v>0</v>
      </c>
      <c r="AO39" s="163">
        <f aca="true" t="shared" si="35" ref="AO39:AO70">AN39+X39+AK39</f>
        <v>9</v>
      </c>
      <c r="AP39" s="165">
        <f aca="true" t="shared" si="36" ref="AP39:AP70">((AO39*100)/$AP$4)/100</f>
        <v>0.5294117647058824</v>
      </c>
      <c r="AQ39" s="354" t="s">
        <v>125</v>
      </c>
      <c r="AR39" s="124"/>
      <c r="AS39" s="125"/>
      <c r="AT39" s="125"/>
      <c r="AU39" s="125"/>
      <c r="AV39" s="125"/>
      <c r="AW39" s="125"/>
      <c r="AX39" s="125"/>
      <c r="AY39" s="125"/>
    </row>
    <row r="40" spans="1:44" s="128" customFormat="1" ht="18" customHeight="1">
      <c r="A40" s="198">
        <f t="shared" si="20"/>
        <v>18</v>
      </c>
      <c r="B40" s="260" t="s">
        <v>137</v>
      </c>
      <c r="C40" s="241">
        <v>32</v>
      </c>
      <c r="D40" s="261">
        <v>42</v>
      </c>
      <c r="E40" s="154"/>
      <c r="F40" s="155">
        <f t="shared" si="21"/>
        <v>1</v>
      </c>
      <c r="G40" s="249">
        <v>630</v>
      </c>
      <c r="H40" s="261">
        <v>594</v>
      </c>
      <c r="I40" s="154"/>
      <c r="J40" s="155">
        <f t="shared" si="22"/>
        <v>1</v>
      </c>
      <c r="K40" s="250">
        <v>24</v>
      </c>
      <c r="L40" s="182">
        <v>24</v>
      </c>
      <c r="M40" s="154"/>
      <c r="N40" s="157">
        <f t="shared" si="23"/>
        <v>1</v>
      </c>
      <c r="O40" s="261">
        <v>1082</v>
      </c>
      <c r="P40" s="261">
        <v>100</v>
      </c>
      <c r="Q40" s="157">
        <f t="shared" si="17"/>
        <v>2</v>
      </c>
      <c r="R40" s="261">
        <v>204</v>
      </c>
      <c r="S40" s="158">
        <f t="shared" si="18"/>
        <v>1</v>
      </c>
      <c r="T40" s="263">
        <v>744</v>
      </c>
      <c r="U40" s="261">
        <v>884</v>
      </c>
      <c r="V40" s="159">
        <f t="shared" si="24"/>
        <v>1.1881720430107527</v>
      </c>
      <c r="W40" s="152">
        <f t="shared" si="25"/>
        <v>2</v>
      </c>
      <c r="X40" s="155">
        <f t="shared" si="26"/>
        <v>8</v>
      </c>
      <c r="Y40" s="261">
        <v>28</v>
      </c>
      <c r="Z40" s="160">
        <f t="shared" si="27"/>
        <v>0</v>
      </c>
      <c r="AA40" s="261">
        <v>23</v>
      </c>
      <c r="AB40" s="160">
        <f t="shared" si="28"/>
        <v>0</v>
      </c>
      <c r="AC40" s="261">
        <v>8562</v>
      </c>
      <c r="AD40" s="161">
        <f t="shared" si="29"/>
        <v>1.1087801087801088</v>
      </c>
      <c r="AE40" s="157">
        <f t="shared" si="30"/>
        <v>0</v>
      </c>
      <c r="AF40" s="261">
        <v>3281</v>
      </c>
      <c r="AG40" s="162"/>
      <c r="AH40" s="155">
        <f t="shared" si="19"/>
        <v>1</v>
      </c>
      <c r="AI40" s="182">
        <v>100</v>
      </c>
      <c r="AJ40" s="160">
        <f t="shared" si="31"/>
        <v>1</v>
      </c>
      <c r="AK40" s="163">
        <f t="shared" si="32"/>
        <v>2</v>
      </c>
      <c r="AL40" s="261">
        <v>44</v>
      </c>
      <c r="AM40" s="164">
        <f t="shared" si="33"/>
        <v>0.07407407407407407</v>
      </c>
      <c r="AN40" s="160">
        <f t="shared" si="34"/>
        <v>0</v>
      </c>
      <c r="AO40" s="163">
        <f t="shared" si="35"/>
        <v>10</v>
      </c>
      <c r="AP40" s="165">
        <f t="shared" si="36"/>
        <v>0.5882352941176471</v>
      </c>
      <c r="AQ40" s="354" t="s">
        <v>125</v>
      </c>
      <c r="AR40" s="124"/>
    </row>
    <row r="41" spans="1:51" s="128" customFormat="1" ht="18" customHeight="1">
      <c r="A41" s="198">
        <f t="shared" si="20"/>
        <v>19</v>
      </c>
      <c r="B41" s="260" t="s">
        <v>110</v>
      </c>
      <c r="C41" s="241">
        <v>34</v>
      </c>
      <c r="D41" s="261">
        <v>42</v>
      </c>
      <c r="E41" s="154"/>
      <c r="F41" s="155">
        <f t="shared" si="21"/>
        <v>1</v>
      </c>
      <c r="G41" s="244">
        <v>724</v>
      </c>
      <c r="H41" s="261">
        <v>718</v>
      </c>
      <c r="I41" s="154"/>
      <c r="J41" s="155">
        <f t="shared" si="22"/>
        <v>1</v>
      </c>
      <c r="K41" s="240">
        <v>26</v>
      </c>
      <c r="L41" s="182">
        <v>26</v>
      </c>
      <c r="M41" s="154"/>
      <c r="N41" s="157">
        <f t="shared" si="23"/>
        <v>1</v>
      </c>
      <c r="O41" s="261">
        <v>1287</v>
      </c>
      <c r="P41" s="261">
        <v>100</v>
      </c>
      <c r="Q41" s="157">
        <f t="shared" si="17"/>
        <v>2</v>
      </c>
      <c r="R41" s="261">
        <v>159</v>
      </c>
      <c r="S41" s="158">
        <f t="shared" si="18"/>
        <v>1</v>
      </c>
      <c r="T41" s="263">
        <v>806</v>
      </c>
      <c r="U41" s="261">
        <v>886</v>
      </c>
      <c r="V41" s="159">
        <f t="shared" si="24"/>
        <v>1.099255583126551</v>
      </c>
      <c r="W41" s="152">
        <f t="shared" si="25"/>
        <v>2</v>
      </c>
      <c r="X41" s="155">
        <f t="shared" si="26"/>
        <v>8</v>
      </c>
      <c r="Y41" s="261">
        <v>20</v>
      </c>
      <c r="Z41" s="160">
        <f t="shared" si="27"/>
        <v>0</v>
      </c>
      <c r="AA41" s="261">
        <v>15</v>
      </c>
      <c r="AB41" s="160">
        <f t="shared" si="28"/>
        <v>0</v>
      </c>
      <c r="AC41" s="261">
        <v>8305</v>
      </c>
      <c r="AD41" s="161">
        <f t="shared" si="29"/>
        <v>0.8897578744375403</v>
      </c>
      <c r="AE41" s="157">
        <f t="shared" si="30"/>
        <v>0</v>
      </c>
      <c r="AF41" s="261">
        <v>3665</v>
      </c>
      <c r="AG41" s="162"/>
      <c r="AH41" s="155">
        <f t="shared" si="19"/>
        <v>1</v>
      </c>
      <c r="AI41" s="182">
        <v>100</v>
      </c>
      <c r="AJ41" s="160">
        <f t="shared" si="31"/>
        <v>1</v>
      </c>
      <c r="AK41" s="163">
        <f t="shared" si="32"/>
        <v>2</v>
      </c>
      <c r="AL41" s="261">
        <v>342</v>
      </c>
      <c r="AM41" s="164">
        <f t="shared" si="33"/>
        <v>0.4763231197771588</v>
      </c>
      <c r="AN41" s="160">
        <f t="shared" si="34"/>
        <v>0</v>
      </c>
      <c r="AO41" s="163">
        <f t="shared" si="35"/>
        <v>10</v>
      </c>
      <c r="AP41" s="165">
        <f t="shared" si="36"/>
        <v>0.5882352941176471</v>
      </c>
      <c r="AQ41" s="354" t="s">
        <v>125</v>
      </c>
      <c r="AR41" s="124"/>
      <c r="AS41" s="132"/>
      <c r="AT41" s="132"/>
      <c r="AU41" s="132"/>
      <c r="AV41" s="132"/>
      <c r="AW41" s="132"/>
      <c r="AX41" s="132"/>
      <c r="AY41" s="132"/>
    </row>
    <row r="42" spans="1:44" s="128" customFormat="1" ht="18" customHeight="1">
      <c r="A42" s="198">
        <f t="shared" si="20"/>
        <v>20</v>
      </c>
      <c r="B42" s="260" t="s">
        <v>111</v>
      </c>
      <c r="C42" s="241">
        <v>47</v>
      </c>
      <c r="D42" s="261">
        <v>63</v>
      </c>
      <c r="E42" s="279"/>
      <c r="F42" s="155">
        <f t="shared" si="21"/>
        <v>1</v>
      </c>
      <c r="G42" s="244">
        <v>1114</v>
      </c>
      <c r="H42" s="261">
        <v>1117</v>
      </c>
      <c r="I42" s="279"/>
      <c r="J42" s="155">
        <f t="shared" si="22"/>
        <v>1</v>
      </c>
      <c r="K42" s="240">
        <v>35</v>
      </c>
      <c r="L42" s="182">
        <v>35</v>
      </c>
      <c r="M42" s="279"/>
      <c r="N42" s="157">
        <f t="shared" si="23"/>
        <v>1</v>
      </c>
      <c r="O42" s="261">
        <v>1710</v>
      </c>
      <c r="P42" s="261">
        <v>92</v>
      </c>
      <c r="Q42" s="157">
        <f t="shared" si="17"/>
        <v>2</v>
      </c>
      <c r="R42" s="261">
        <v>220</v>
      </c>
      <c r="S42" s="158">
        <f t="shared" si="18"/>
        <v>1</v>
      </c>
      <c r="T42" s="280">
        <v>1085</v>
      </c>
      <c r="U42" s="261">
        <v>1257</v>
      </c>
      <c r="V42" s="159">
        <f t="shared" si="24"/>
        <v>1.1585253456221198</v>
      </c>
      <c r="W42" s="152">
        <f t="shared" si="25"/>
        <v>2</v>
      </c>
      <c r="X42" s="155">
        <f t="shared" si="26"/>
        <v>8</v>
      </c>
      <c r="Y42" s="261">
        <v>70</v>
      </c>
      <c r="Z42" s="160">
        <f t="shared" si="27"/>
        <v>1</v>
      </c>
      <c r="AA42" s="261">
        <v>53</v>
      </c>
      <c r="AB42" s="160">
        <f t="shared" si="28"/>
        <v>2</v>
      </c>
      <c r="AC42" s="261">
        <v>19813</v>
      </c>
      <c r="AD42" s="161">
        <f t="shared" si="29"/>
        <v>1.3644377109014532</v>
      </c>
      <c r="AE42" s="157">
        <f t="shared" si="30"/>
        <v>1</v>
      </c>
      <c r="AF42" s="261">
        <v>4805</v>
      </c>
      <c r="AG42" s="279"/>
      <c r="AH42" s="155">
        <f t="shared" si="19"/>
        <v>1</v>
      </c>
      <c r="AI42" s="182">
        <v>100</v>
      </c>
      <c r="AJ42" s="160">
        <f t="shared" si="31"/>
        <v>1</v>
      </c>
      <c r="AK42" s="163">
        <f t="shared" si="32"/>
        <v>6</v>
      </c>
      <c r="AL42" s="261">
        <v>560</v>
      </c>
      <c r="AM42" s="164">
        <f t="shared" si="33"/>
        <v>0.5013428827215757</v>
      </c>
      <c r="AN42" s="160">
        <f t="shared" si="34"/>
        <v>1</v>
      </c>
      <c r="AO42" s="163">
        <f t="shared" si="35"/>
        <v>15</v>
      </c>
      <c r="AP42" s="165">
        <f t="shared" si="36"/>
        <v>0.8823529411764706</v>
      </c>
      <c r="AQ42" s="354" t="s">
        <v>125</v>
      </c>
      <c r="AR42" s="124"/>
    </row>
    <row r="43" spans="1:44" s="128" customFormat="1" ht="18" customHeight="1">
      <c r="A43" s="198">
        <f t="shared" si="20"/>
        <v>21</v>
      </c>
      <c r="B43" s="260" t="s">
        <v>114</v>
      </c>
      <c r="C43" s="241">
        <v>61</v>
      </c>
      <c r="D43" s="261">
        <v>77</v>
      </c>
      <c r="E43" s="152"/>
      <c r="F43" s="155">
        <f t="shared" si="21"/>
        <v>1</v>
      </c>
      <c r="G43" s="242">
        <v>1403</v>
      </c>
      <c r="H43" s="261">
        <v>1411</v>
      </c>
      <c r="I43" s="152"/>
      <c r="J43" s="155">
        <f t="shared" si="22"/>
        <v>1</v>
      </c>
      <c r="K43" s="243">
        <v>49</v>
      </c>
      <c r="L43" s="182">
        <v>49</v>
      </c>
      <c r="M43" s="152"/>
      <c r="N43" s="157">
        <f t="shared" si="23"/>
        <v>1</v>
      </c>
      <c r="O43" s="261">
        <v>1198</v>
      </c>
      <c r="P43" s="261">
        <v>81</v>
      </c>
      <c r="Q43" s="157">
        <f t="shared" si="17"/>
        <v>1</v>
      </c>
      <c r="R43" s="261">
        <v>306</v>
      </c>
      <c r="S43" s="158">
        <f t="shared" si="18"/>
        <v>1</v>
      </c>
      <c r="T43" s="263">
        <v>1519</v>
      </c>
      <c r="U43" s="261">
        <v>1866</v>
      </c>
      <c r="V43" s="159">
        <f t="shared" si="24"/>
        <v>1.228439763001975</v>
      </c>
      <c r="W43" s="152">
        <f t="shared" si="25"/>
        <v>2</v>
      </c>
      <c r="X43" s="155">
        <f t="shared" si="26"/>
        <v>7</v>
      </c>
      <c r="Y43" s="261">
        <v>64</v>
      </c>
      <c r="Z43" s="160">
        <f t="shared" si="27"/>
        <v>0</v>
      </c>
      <c r="AA43" s="261">
        <v>51</v>
      </c>
      <c r="AB43" s="160">
        <f t="shared" si="28"/>
        <v>2</v>
      </c>
      <c r="AC43" s="261">
        <v>26998</v>
      </c>
      <c r="AD43" s="161">
        <f t="shared" si="29"/>
        <v>1.4718421196096603</v>
      </c>
      <c r="AE43" s="157">
        <f t="shared" si="30"/>
        <v>1</v>
      </c>
      <c r="AF43" s="261">
        <v>8355</v>
      </c>
      <c r="AG43" s="162"/>
      <c r="AH43" s="155">
        <f t="shared" si="19"/>
        <v>1</v>
      </c>
      <c r="AI43" s="182">
        <v>100</v>
      </c>
      <c r="AJ43" s="160">
        <f t="shared" si="31"/>
        <v>1</v>
      </c>
      <c r="AK43" s="163">
        <f t="shared" si="32"/>
        <v>5</v>
      </c>
      <c r="AL43" s="261">
        <v>258</v>
      </c>
      <c r="AM43" s="164">
        <f t="shared" si="33"/>
        <v>0.18284904323175052</v>
      </c>
      <c r="AN43" s="160">
        <f t="shared" si="34"/>
        <v>0</v>
      </c>
      <c r="AO43" s="163">
        <f t="shared" si="35"/>
        <v>12</v>
      </c>
      <c r="AP43" s="165">
        <f t="shared" si="36"/>
        <v>0.7058823529411765</v>
      </c>
      <c r="AQ43" s="354" t="s">
        <v>125</v>
      </c>
      <c r="AR43" s="124"/>
    </row>
    <row r="44" spans="1:51" s="128" customFormat="1" ht="18" customHeight="1">
      <c r="A44" s="198">
        <f t="shared" si="20"/>
        <v>22</v>
      </c>
      <c r="B44" s="260" t="s">
        <v>115</v>
      </c>
      <c r="C44" s="241">
        <v>68</v>
      </c>
      <c r="D44" s="261">
        <v>86</v>
      </c>
      <c r="E44" s="166"/>
      <c r="F44" s="155">
        <f t="shared" si="21"/>
        <v>1</v>
      </c>
      <c r="G44" s="244">
        <v>1405</v>
      </c>
      <c r="H44" s="261">
        <v>1405</v>
      </c>
      <c r="I44" s="167"/>
      <c r="J44" s="155">
        <f t="shared" si="22"/>
        <v>1</v>
      </c>
      <c r="K44" s="240">
        <v>51</v>
      </c>
      <c r="L44" s="182">
        <v>51</v>
      </c>
      <c r="M44" s="155"/>
      <c r="N44" s="157">
        <f t="shared" si="23"/>
        <v>1</v>
      </c>
      <c r="O44" s="261">
        <v>1445</v>
      </c>
      <c r="P44" s="261">
        <v>99</v>
      </c>
      <c r="Q44" s="157">
        <f t="shared" si="17"/>
        <v>2</v>
      </c>
      <c r="R44" s="261">
        <v>264</v>
      </c>
      <c r="S44" s="158">
        <f t="shared" si="18"/>
        <v>1</v>
      </c>
      <c r="T44" s="263">
        <v>1581</v>
      </c>
      <c r="U44" s="261">
        <v>1877</v>
      </c>
      <c r="V44" s="159">
        <f t="shared" si="24"/>
        <v>1.1872232764073372</v>
      </c>
      <c r="W44" s="152">
        <f t="shared" si="25"/>
        <v>2</v>
      </c>
      <c r="X44" s="155">
        <f t="shared" si="26"/>
        <v>8</v>
      </c>
      <c r="Y44" s="261">
        <v>64</v>
      </c>
      <c r="Z44" s="160">
        <f t="shared" si="27"/>
        <v>0</v>
      </c>
      <c r="AA44" s="261">
        <v>44</v>
      </c>
      <c r="AB44" s="160">
        <f t="shared" si="28"/>
        <v>1</v>
      </c>
      <c r="AC44" s="261">
        <v>17387</v>
      </c>
      <c r="AD44" s="161">
        <f t="shared" si="29"/>
        <v>0.9519299206131946</v>
      </c>
      <c r="AE44" s="157">
        <f t="shared" si="30"/>
        <v>0</v>
      </c>
      <c r="AF44" s="261">
        <v>4257</v>
      </c>
      <c r="AG44" s="168"/>
      <c r="AH44" s="155">
        <f t="shared" si="19"/>
        <v>1</v>
      </c>
      <c r="AI44" s="182">
        <v>100</v>
      </c>
      <c r="AJ44" s="160">
        <f t="shared" si="31"/>
        <v>1</v>
      </c>
      <c r="AK44" s="163">
        <f t="shared" si="32"/>
        <v>3</v>
      </c>
      <c r="AL44" s="261">
        <v>620</v>
      </c>
      <c r="AM44" s="164">
        <f t="shared" si="33"/>
        <v>0.4412811387900356</v>
      </c>
      <c r="AN44" s="160">
        <f t="shared" si="34"/>
        <v>0</v>
      </c>
      <c r="AO44" s="163">
        <f t="shared" si="35"/>
        <v>11</v>
      </c>
      <c r="AP44" s="165">
        <f t="shared" si="36"/>
        <v>0.6470588235294117</v>
      </c>
      <c r="AQ44" s="354" t="s">
        <v>125</v>
      </c>
      <c r="AR44" s="124"/>
      <c r="AS44" s="125"/>
      <c r="AT44" s="125"/>
      <c r="AU44" s="125"/>
      <c r="AV44" s="125"/>
      <c r="AW44" s="125"/>
      <c r="AX44" s="125"/>
      <c r="AY44" s="125"/>
    </row>
    <row r="45" spans="1:44" s="128" customFormat="1" ht="18" customHeight="1">
      <c r="A45" s="198">
        <f t="shared" si="20"/>
        <v>23</v>
      </c>
      <c r="B45" s="260" t="s">
        <v>116</v>
      </c>
      <c r="C45" s="241">
        <v>50</v>
      </c>
      <c r="D45" s="261">
        <v>64</v>
      </c>
      <c r="E45" s="174"/>
      <c r="F45" s="155">
        <f t="shared" si="21"/>
        <v>1</v>
      </c>
      <c r="G45" s="283">
        <v>1025</v>
      </c>
      <c r="H45" s="261">
        <v>1028</v>
      </c>
      <c r="I45" s="174"/>
      <c r="J45" s="155">
        <f t="shared" si="22"/>
        <v>1</v>
      </c>
      <c r="K45" s="284">
        <v>41</v>
      </c>
      <c r="L45" s="182">
        <v>41</v>
      </c>
      <c r="M45" s="174"/>
      <c r="N45" s="157">
        <f t="shared" si="23"/>
        <v>1</v>
      </c>
      <c r="O45" s="261">
        <v>959</v>
      </c>
      <c r="P45" s="261">
        <v>87</v>
      </c>
      <c r="Q45" s="157">
        <f aca="true" t="shared" si="37" ref="Q45:Q75">IF(P45&gt;=90,2,IF(P45&gt;=70,1,0))</f>
        <v>1</v>
      </c>
      <c r="R45" s="261">
        <v>296</v>
      </c>
      <c r="S45" s="158">
        <f aca="true" t="shared" si="38" ref="S45:S76">IF(R45&gt;150,1,0)</f>
        <v>1</v>
      </c>
      <c r="T45" s="268">
        <v>1271</v>
      </c>
      <c r="U45" s="261">
        <v>1383</v>
      </c>
      <c r="V45" s="159">
        <f t="shared" si="24"/>
        <v>1.088119590873328</v>
      </c>
      <c r="W45" s="152">
        <f t="shared" si="25"/>
        <v>2</v>
      </c>
      <c r="X45" s="155">
        <f t="shared" si="26"/>
        <v>7</v>
      </c>
      <c r="Y45" s="261">
        <v>70</v>
      </c>
      <c r="Z45" s="160">
        <f t="shared" si="27"/>
        <v>1</v>
      </c>
      <c r="AA45" s="261">
        <v>51</v>
      </c>
      <c r="AB45" s="160">
        <f t="shared" si="28"/>
        <v>2</v>
      </c>
      <c r="AC45" s="261">
        <v>14446</v>
      </c>
      <c r="AD45" s="161">
        <f t="shared" si="29"/>
        <v>1.0809637832984136</v>
      </c>
      <c r="AE45" s="157">
        <f t="shared" si="30"/>
        <v>0</v>
      </c>
      <c r="AF45" s="261">
        <v>4506</v>
      </c>
      <c r="AG45" s="168"/>
      <c r="AH45" s="155">
        <f aca="true" t="shared" si="39" ref="AH45:AH76">IF(AF45&gt;H45*3,1,0)</f>
        <v>1</v>
      </c>
      <c r="AI45" s="182">
        <v>100</v>
      </c>
      <c r="AJ45" s="160">
        <f t="shared" si="31"/>
        <v>1</v>
      </c>
      <c r="AK45" s="163">
        <f t="shared" si="32"/>
        <v>5</v>
      </c>
      <c r="AL45" s="261">
        <v>765</v>
      </c>
      <c r="AM45" s="164">
        <f t="shared" si="33"/>
        <v>0.7441634241245136</v>
      </c>
      <c r="AN45" s="160">
        <f t="shared" si="34"/>
        <v>1</v>
      </c>
      <c r="AO45" s="163">
        <f t="shared" si="35"/>
        <v>13</v>
      </c>
      <c r="AP45" s="165">
        <f t="shared" si="36"/>
        <v>0.7647058823529411</v>
      </c>
      <c r="AQ45" s="354" t="s">
        <v>125</v>
      </c>
      <c r="AR45" s="124"/>
    </row>
    <row r="46" spans="1:51" s="127" customFormat="1" ht="15" customHeight="1">
      <c r="A46" s="198">
        <f t="shared" si="20"/>
        <v>24</v>
      </c>
      <c r="B46" s="260" t="s">
        <v>119</v>
      </c>
      <c r="C46" s="241">
        <v>73</v>
      </c>
      <c r="D46" s="261">
        <v>93</v>
      </c>
      <c r="E46" s="154"/>
      <c r="F46" s="155">
        <f t="shared" si="21"/>
        <v>1</v>
      </c>
      <c r="G46" s="244">
        <v>1525</v>
      </c>
      <c r="H46" s="261">
        <v>1520</v>
      </c>
      <c r="I46" s="154"/>
      <c r="J46" s="155">
        <f t="shared" si="22"/>
        <v>1</v>
      </c>
      <c r="K46" s="240">
        <v>55</v>
      </c>
      <c r="L46" s="182">
        <v>55</v>
      </c>
      <c r="M46" s="154"/>
      <c r="N46" s="157">
        <f t="shared" si="23"/>
        <v>1</v>
      </c>
      <c r="O46" s="261">
        <v>1948</v>
      </c>
      <c r="P46" s="261">
        <v>86</v>
      </c>
      <c r="Q46" s="157">
        <f t="shared" si="37"/>
        <v>1</v>
      </c>
      <c r="R46" s="261">
        <v>147</v>
      </c>
      <c r="S46" s="158">
        <f t="shared" si="38"/>
        <v>0</v>
      </c>
      <c r="T46" s="263">
        <v>1705</v>
      </c>
      <c r="U46" s="261">
        <v>1954</v>
      </c>
      <c r="V46" s="159">
        <f t="shared" si="24"/>
        <v>1.146041055718475</v>
      </c>
      <c r="W46" s="152">
        <f t="shared" si="25"/>
        <v>2</v>
      </c>
      <c r="X46" s="155">
        <f t="shared" si="26"/>
        <v>6</v>
      </c>
      <c r="Y46" s="261">
        <v>49</v>
      </c>
      <c r="Z46" s="160">
        <f t="shared" si="27"/>
        <v>0</v>
      </c>
      <c r="AA46" s="261">
        <v>32</v>
      </c>
      <c r="AB46" s="160">
        <f t="shared" si="28"/>
        <v>0</v>
      </c>
      <c r="AC46" s="261">
        <v>22513</v>
      </c>
      <c r="AD46" s="161">
        <f t="shared" si="29"/>
        <v>1.139321862348178</v>
      </c>
      <c r="AE46" s="157">
        <f t="shared" si="30"/>
        <v>0</v>
      </c>
      <c r="AF46" s="261">
        <v>5088</v>
      </c>
      <c r="AG46" s="162"/>
      <c r="AH46" s="155">
        <f t="shared" si="39"/>
        <v>1</v>
      </c>
      <c r="AI46" s="182">
        <v>100</v>
      </c>
      <c r="AJ46" s="160">
        <f t="shared" si="31"/>
        <v>1</v>
      </c>
      <c r="AK46" s="163">
        <f t="shared" si="32"/>
        <v>2</v>
      </c>
      <c r="AL46" s="261">
        <v>1256</v>
      </c>
      <c r="AM46" s="164">
        <f t="shared" si="33"/>
        <v>0.8263157894736842</v>
      </c>
      <c r="AN46" s="160">
        <f t="shared" si="34"/>
        <v>1</v>
      </c>
      <c r="AO46" s="163">
        <f t="shared" si="35"/>
        <v>9</v>
      </c>
      <c r="AP46" s="165">
        <f t="shared" si="36"/>
        <v>0.5294117647058824</v>
      </c>
      <c r="AQ46" s="354" t="s">
        <v>125</v>
      </c>
      <c r="AR46" s="124"/>
      <c r="AS46" s="125"/>
      <c r="AT46" s="125"/>
      <c r="AU46" s="125"/>
      <c r="AV46" s="125"/>
      <c r="AW46" s="125"/>
      <c r="AX46" s="125"/>
      <c r="AY46" s="125"/>
    </row>
    <row r="47" spans="1:51" s="127" customFormat="1" ht="15" customHeight="1">
      <c r="A47" s="198">
        <f t="shared" si="20"/>
        <v>25</v>
      </c>
      <c r="B47" s="260" t="s">
        <v>121</v>
      </c>
      <c r="C47" s="241">
        <v>41</v>
      </c>
      <c r="D47" s="261">
        <v>54</v>
      </c>
      <c r="E47" s="174"/>
      <c r="F47" s="155">
        <f t="shared" si="21"/>
        <v>1</v>
      </c>
      <c r="G47" s="244">
        <v>772</v>
      </c>
      <c r="H47" s="261">
        <v>765</v>
      </c>
      <c r="I47" s="174"/>
      <c r="J47" s="155">
        <f t="shared" si="22"/>
        <v>1</v>
      </c>
      <c r="K47" s="240">
        <v>30</v>
      </c>
      <c r="L47" s="182">
        <v>30</v>
      </c>
      <c r="M47" s="174"/>
      <c r="N47" s="157">
        <f t="shared" si="23"/>
        <v>1</v>
      </c>
      <c r="O47" s="261">
        <v>792</v>
      </c>
      <c r="P47" s="261">
        <v>64</v>
      </c>
      <c r="Q47" s="157">
        <f t="shared" si="37"/>
        <v>0</v>
      </c>
      <c r="R47" s="261">
        <v>109</v>
      </c>
      <c r="S47" s="158">
        <f t="shared" si="38"/>
        <v>0</v>
      </c>
      <c r="T47" s="263">
        <v>930</v>
      </c>
      <c r="U47" s="261">
        <v>1062</v>
      </c>
      <c r="V47" s="159">
        <f t="shared" si="24"/>
        <v>1.1419354838709677</v>
      </c>
      <c r="W47" s="152">
        <f t="shared" si="25"/>
        <v>2</v>
      </c>
      <c r="X47" s="155">
        <f t="shared" si="26"/>
        <v>5</v>
      </c>
      <c r="Y47" s="261">
        <v>14</v>
      </c>
      <c r="Z47" s="160">
        <f t="shared" si="27"/>
        <v>0</v>
      </c>
      <c r="AA47" s="261">
        <v>7</v>
      </c>
      <c r="AB47" s="160">
        <f t="shared" si="28"/>
        <v>0</v>
      </c>
      <c r="AC47" s="261">
        <v>14616</v>
      </c>
      <c r="AD47" s="161">
        <f t="shared" si="29"/>
        <v>1.469683257918552</v>
      </c>
      <c r="AE47" s="157">
        <f t="shared" si="30"/>
        <v>1</v>
      </c>
      <c r="AF47" s="261">
        <v>3528</v>
      </c>
      <c r="AG47" s="168"/>
      <c r="AH47" s="155">
        <f t="shared" si="39"/>
        <v>1</v>
      </c>
      <c r="AI47" s="182">
        <v>100</v>
      </c>
      <c r="AJ47" s="160">
        <f t="shared" si="31"/>
        <v>1</v>
      </c>
      <c r="AK47" s="163">
        <f t="shared" si="32"/>
        <v>3</v>
      </c>
      <c r="AL47" s="261">
        <v>238</v>
      </c>
      <c r="AM47" s="164">
        <f t="shared" si="33"/>
        <v>0.3111111111111111</v>
      </c>
      <c r="AN47" s="160">
        <f t="shared" si="34"/>
        <v>0</v>
      </c>
      <c r="AO47" s="163">
        <f t="shared" si="35"/>
        <v>8</v>
      </c>
      <c r="AP47" s="165">
        <f t="shared" si="36"/>
        <v>0.4705882352941177</v>
      </c>
      <c r="AQ47" s="354" t="s">
        <v>125</v>
      </c>
      <c r="AR47" s="124"/>
      <c r="AS47" s="125"/>
      <c r="AT47" s="125"/>
      <c r="AU47" s="125"/>
      <c r="AV47" s="125"/>
      <c r="AW47" s="125"/>
      <c r="AX47" s="125"/>
      <c r="AY47" s="125"/>
    </row>
    <row r="48" spans="1:44" s="128" customFormat="1" ht="14.25" customHeight="1" thickBot="1">
      <c r="A48" s="198">
        <f t="shared" si="20"/>
        <v>26</v>
      </c>
      <c r="B48" s="337" t="s">
        <v>127</v>
      </c>
      <c r="C48" s="355">
        <v>36</v>
      </c>
      <c r="D48" s="338">
        <v>44</v>
      </c>
      <c r="E48" s="356"/>
      <c r="F48" s="225">
        <f t="shared" si="21"/>
        <v>1</v>
      </c>
      <c r="G48" s="389">
        <v>619</v>
      </c>
      <c r="H48" s="338">
        <v>616</v>
      </c>
      <c r="I48" s="358"/>
      <c r="J48" s="225">
        <f t="shared" si="22"/>
        <v>1</v>
      </c>
      <c r="K48" s="395">
        <v>27</v>
      </c>
      <c r="L48" s="228">
        <v>27</v>
      </c>
      <c r="M48" s="225"/>
      <c r="N48" s="229">
        <f t="shared" si="23"/>
        <v>1</v>
      </c>
      <c r="O48" s="338">
        <v>635</v>
      </c>
      <c r="P48" s="338">
        <v>62</v>
      </c>
      <c r="Q48" s="229">
        <f t="shared" si="37"/>
        <v>0</v>
      </c>
      <c r="R48" s="338">
        <v>258</v>
      </c>
      <c r="S48" s="230">
        <f t="shared" si="38"/>
        <v>1</v>
      </c>
      <c r="T48" s="360">
        <v>837</v>
      </c>
      <c r="U48" s="338">
        <v>971</v>
      </c>
      <c r="V48" s="231">
        <f t="shared" si="24"/>
        <v>1.1600955794504182</v>
      </c>
      <c r="W48" s="227">
        <f t="shared" si="25"/>
        <v>2</v>
      </c>
      <c r="X48" s="225">
        <f t="shared" si="26"/>
        <v>6</v>
      </c>
      <c r="Y48" s="338">
        <v>11</v>
      </c>
      <c r="Z48" s="232">
        <f t="shared" si="27"/>
        <v>0</v>
      </c>
      <c r="AA48" s="338">
        <v>1</v>
      </c>
      <c r="AB48" s="232">
        <f t="shared" si="28"/>
        <v>0</v>
      </c>
      <c r="AC48" s="338">
        <v>1811</v>
      </c>
      <c r="AD48" s="233">
        <f t="shared" si="29"/>
        <v>0.22614885114885117</v>
      </c>
      <c r="AE48" s="229">
        <f t="shared" si="30"/>
        <v>0</v>
      </c>
      <c r="AF48" s="338">
        <v>666</v>
      </c>
      <c r="AG48" s="361"/>
      <c r="AH48" s="225">
        <f t="shared" si="39"/>
        <v>0</v>
      </c>
      <c r="AI48" s="228">
        <v>100</v>
      </c>
      <c r="AJ48" s="232">
        <f t="shared" si="31"/>
        <v>1</v>
      </c>
      <c r="AK48" s="235">
        <f t="shared" si="32"/>
        <v>1</v>
      </c>
      <c r="AL48" s="338">
        <v>0</v>
      </c>
      <c r="AM48" s="236">
        <f t="shared" si="33"/>
        <v>0</v>
      </c>
      <c r="AN48" s="232">
        <f t="shared" si="34"/>
        <v>0</v>
      </c>
      <c r="AO48" s="235">
        <f t="shared" si="35"/>
        <v>7</v>
      </c>
      <c r="AP48" s="237">
        <f t="shared" si="36"/>
        <v>0.411764705882353</v>
      </c>
      <c r="AQ48" s="362" t="s">
        <v>125</v>
      </c>
      <c r="AR48" s="124"/>
    </row>
    <row r="49" spans="1:51" s="127" customFormat="1" ht="15" customHeight="1">
      <c r="A49" s="197">
        <v>1</v>
      </c>
      <c r="B49" s="378" t="s">
        <v>64</v>
      </c>
      <c r="C49" s="379">
        <v>42</v>
      </c>
      <c r="D49" s="381">
        <v>47</v>
      </c>
      <c r="E49" s="385"/>
      <c r="F49" s="213">
        <f t="shared" si="21"/>
        <v>1</v>
      </c>
      <c r="G49" s="409">
        <v>936</v>
      </c>
      <c r="H49" s="381">
        <v>945</v>
      </c>
      <c r="I49" s="392"/>
      <c r="J49" s="213">
        <f t="shared" si="22"/>
        <v>1</v>
      </c>
      <c r="K49" s="411">
        <v>31</v>
      </c>
      <c r="L49" s="215">
        <v>31</v>
      </c>
      <c r="M49" s="214"/>
      <c r="N49" s="216">
        <f t="shared" si="23"/>
        <v>1</v>
      </c>
      <c r="O49" s="381">
        <v>723</v>
      </c>
      <c r="P49" s="381">
        <v>43</v>
      </c>
      <c r="Q49" s="216">
        <f t="shared" si="37"/>
        <v>0</v>
      </c>
      <c r="R49" s="381">
        <v>197</v>
      </c>
      <c r="S49" s="217">
        <f t="shared" si="38"/>
        <v>1</v>
      </c>
      <c r="T49" s="399">
        <v>961</v>
      </c>
      <c r="U49" s="381">
        <v>1132</v>
      </c>
      <c r="V49" s="218">
        <f t="shared" si="24"/>
        <v>1.177939646201873</v>
      </c>
      <c r="W49" s="214">
        <f t="shared" si="25"/>
        <v>2</v>
      </c>
      <c r="X49" s="213">
        <f t="shared" si="26"/>
        <v>6</v>
      </c>
      <c r="Y49" s="381">
        <v>18</v>
      </c>
      <c r="Z49" s="219">
        <f t="shared" si="27"/>
        <v>0</v>
      </c>
      <c r="AA49" s="381">
        <v>3</v>
      </c>
      <c r="AB49" s="219">
        <f t="shared" si="28"/>
        <v>0</v>
      </c>
      <c r="AC49" s="381">
        <v>6299</v>
      </c>
      <c r="AD49" s="220">
        <f t="shared" si="29"/>
        <v>0.5127391127391128</v>
      </c>
      <c r="AE49" s="216">
        <f t="shared" si="30"/>
        <v>0</v>
      </c>
      <c r="AF49" s="381">
        <v>1517</v>
      </c>
      <c r="AG49" s="402"/>
      <c r="AH49" s="213">
        <f t="shared" si="39"/>
        <v>0</v>
      </c>
      <c r="AI49" s="215">
        <v>100</v>
      </c>
      <c r="AJ49" s="219">
        <f t="shared" si="31"/>
        <v>1</v>
      </c>
      <c r="AK49" s="221">
        <f t="shared" si="32"/>
        <v>1</v>
      </c>
      <c r="AL49" s="381">
        <v>89</v>
      </c>
      <c r="AM49" s="222">
        <f t="shared" si="33"/>
        <v>0.09417989417989418</v>
      </c>
      <c r="AN49" s="219">
        <f t="shared" si="34"/>
        <v>0</v>
      </c>
      <c r="AO49" s="221">
        <f t="shared" si="35"/>
        <v>7</v>
      </c>
      <c r="AP49" s="223">
        <f t="shared" si="36"/>
        <v>0.411764705882353</v>
      </c>
      <c r="AQ49" s="404" t="s">
        <v>42</v>
      </c>
      <c r="AR49" s="124"/>
      <c r="AS49" s="128"/>
      <c r="AT49" s="128"/>
      <c r="AU49" s="128"/>
      <c r="AV49" s="128"/>
      <c r="AW49" s="128"/>
      <c r="AX49" s="128"/>
      <c r="AY49" s="128"/>
    </row>
    <row r="50" spans="1:51" s="127" customFormat="1" ht="15" customHeight="1">
      <c r="A50" s="198">
        <f>A49+1</f>
        <v>2</v>
      </c>
      <c r="B50" s="260" t="s">
        <v>129</v>
      </c>
      <c r="C50" s="241">
        <v>68</v>
      </c>
      <c r="D50" s="261">
        <v>78</v>
      </c>
      <c r="E50" s="169"/>
      <c r="F50" s="155">
        <f t="shared" si="21"/>
        <v>1</v>
      </c>
      <c r="G50" s="244">
        <v>1366</v>
      </c>
      <c r="H50" s="261">
        <v>1318</v>
      </c>
      <c r="I50" s="170"/>
      <c r="J50" s="155">
        <f t="shared" si="22"/>
        <v>1</v>
      </c>
      <c r="K50" s="240">
        <v>49</v>
      </c>
      <c r="L50" s="182">
        <v>48</v>
      </c>
      <c r="M50" s="155"/>
      <c r="N50" s="157">
        <f t="shared" si="23"/>
        <v>0</v>
      </c>
      <c r="O50" s="261">
        <v>1135</v>
      </c>
      <c r="P50" s="261">
        <v>85</v>
      </c>
      <c r="Q50" s="157">
        <f t="shared" si="37"/>
        <v>1</v>
      </c>
      <c r="R50" s="261">
        <v>192</v>
      </c>
      <c r="S50" s="158">
        <f t="shared" si="38"/>
        <v>1</v>
      </c>
      <c r="T50" s="273">
        <v>1519</v>
      </c>
      <c r="U50" s="261">
        <v>1681</v>
      </c>
      <c r="V50" s="159">
        <f t="shared" si="24"/>
        <v>1.1066491112574062</v>
      </c>
      <c r="W50" s="152">
        <f t="shared" si="25"/>
        <v>2</v>
      </c>
      <c r="X50" s="155">
        <f t="shared" si="26"/>
        <v>6</v>
      </c>
      <c r="Y50" s="261">
        <v>31</v>
      </c>
      <c r="Z50" s="160">
        <f t="shared" si="27"/>
        <v>0</v>
      </c>
      <c r="AA50" s="261">
        <v>22</v>
      </c>
      <c r="AB50" s="160">
        <f t="shared" si="28"/>
        <v>0</v>
      </c>
      <c r="AC50" s="261">
        <v>5098</v>
      </c>
      <c r="AD50" s="161">
        <f t="shared" si="29"/>
        <v>0.2975370608147543</v>
      </c>
      <c r="AE50" s="157">
        <f t="shared" si="30"/>
        <v>0</v>
      </c>
      <c r="AF50" s="261">
        <v>835</v>
      </c>
      <c r="AG50" s="162"/>
      <c r="AH50" s="155">
        <f t="shared" si="39"/>
        <v>0</v>
      </c>
      <c r="AI50" s="182">
        <v>100</v>
      </c>
      <c r="AJ50" s="160">
        <f t="shared" si="31"/>
        <v>1</v>
      </c>
      <c r="AK50" s="163">
        <f t="shared" si="32"/>
        <v>1</v>
      </c>
      <c r="AL50" s="261">
        <v>166</v>
      </c>
      <c r="AM50" s="164">
        <f t="shared" si="33"/>
        <v>0.125948406676783</v>
      </c>
      <c r="AN50" s="160">
        <f t="shared" si="34"/>
        <v>0</v>
      </c>
      <c r="AO50" s="163">
        <f t="shared" si="35"/>
        <v>7</v>
      </c>
      <c r="AP50" s="165">
        <f t="shared" si="36"/>
        <v>0.411764705882353</v>
      </c>
      <c r="AQ50" s="334" t="s">
        <v>42</v>
      </c>
      <c r="AR50" s="124"/>
      <c r="AS50" s="132"/>
      <c r="AT50" s="132"/>
      <c r="AU50" s="132"/>
      <c r="AV50" s="132"/>
      <c r="AW50" s="132"/>
      <c r="AX50" s="132"/>
      <c r="AY50" s="132"/>
    </row>
    <row r="51" spans="1:51" s="127" customFormat="1" ht="15" customHeight="1">
      <c r="A51" s="198">
        <f aca="true" t="shared" si="40" ref="A51:A78">A50+1</f>
        <v>3</v>
      </c>
      <c r="B51" s="260" t="s">
        <v>73</v>
      </c>
      <c r="C51" s="241">
        <v>103</v>
      </c>
      <c r="D51" s="261">
        <v>130</v>
      </c>
      <c r="E51" s="166"/>
      <c r="F51" s="155">
        <f t="shared" si="21"/>
        <v>0</v>
      </c>
      <c r="G51" s="244">
        <v>2966</v>
      </c>
      <c r="H51" s="261">
        <v>2975</v>
      </c>
      <c r="I51" s="167"/>
      <c r="J51" s="155">
        <f t="shared" si="22"/>
        <v>1</v>
      </c>
      <c r="K51" s="240">
        <v>89</v>
      </c>
      <c r="L51" s="182">
        <v>89</v>
      </c>
      <c r="M51" s="155"/>
      <c r="N51" s="157">
        <f t="shared" si="23"/>
        <v>1</v>
      </c>
      <c r="O51" s="261">
        <v>2861</v>
      </c>
      <c r="P51" s="261">
        <v>90</v>
      </c>
      <c r="Q51" s="157">
        <f t="shared" si="37"/>
        <v>2</v>
      </c>
      <c r="R51" s="261">
        <v>606</v>
      </c>
      <c r="S51" s="158">
        <f t="shared" si="38"/>
        <v>1</v>
      </c>
      <c r="T51" s="273">
        <v>2759</v>
      </c>
      <c r="U51" s="261">
        <v>3085</v>
      </c>
      <c r="V51" s="159">
        <f t="shared" si="24"/>
        <v>1.118158753171439</v>
      </c>
      <c r="W51" s="152">
        <f t="shared" si="25"/>
        <v>2</v>
      </c>
      <c r="X51" s="155">
        <f t="shared" si="26"/>
        <v>7</v>
      </c>
      <c r="Y51" s="261">
        <v>29</v>
      </c>
      <c r="Z51" s="160">
        <f t="shared" si="27"/>
        <v>0</v>
      </c>
      <c r="AA51" s="261">
        <v>12</v>
      </c>
      <c r="AB51" s="160">
        <f t="shared" si="28"/>
        <v>0</v>
      </c>
      <c r="AC51" s="261">
        <v>56118</v>
      </c>
      <c r="AD51" s="161">
        <f t="shared" si="29"/>
        <v>1.4510148674854557</v>
      </c>
      <c r="AE51" s="157">
        <f t="shared" si="30"/>
        <v>1</v>
      </c>
      <c r="AF51" s="261">
        <v>17236</v>
      </c>
      <c r="AG51" s="168"/>
      <c r="AH51" s="155">
        <f t="shared" si="39"/>
        <v>1</v>
      </c>
      <c r="AI51" s="182">
        <v>100</v>
      </c>
      <c r="AJ51" s="160">
        <f t="shared" si="31"/>
        <v>1</v>
      </c>
      <c r="AK51" s="163">
        <f t="shared" si="32"/>
        <v>3</v>
      </c>
      <c r="AL51" s="261">
        <v>6907</v>
      </c>
      <c r="AM51" s="164">
        <f t="shared" si="33"/>
        <v>2.3216806722689074</v>
      </c>
      <c r="AN51" s="160">
        <f t="shared" si="34"/>
        <v>2</v>
      </c>
      <c r="AO51" s="163">
        <f t="shared" si="35"/>
        <v>12</v>
      </c>
      <c r="AP51" s="165">
        <f t="shared" si="36"/>
        <v>0.7058823529411765</v>
      </c>
      <c r="AQ51" s="334" t="s">
        <v>42</v>
      </c>
      <c r="AR51" s="124"/>
      <c r="AS51" s="271"/>
      <c r="AT51" s="271"/>
      <c r="AU51" s="271"/>
      <c r="AV51" s="271"/>
      <c r="AW51" s="271"/>
      <c r="AX51" s="271"/>
      <c r="AY51" s="271"/>
    </row>
    <row r="52" spans="1:51" s="127" customFormat="1" ht="15" customHeight="1">
      <c r="A52" s="198">
        <f t="shared" si="40"/>
        <v>4</v>
      </c>
      <c r="B52" s="260" t="s">
        <v>75</v>
      </c>
      <c r="C52" s="241">
        <v>62</v>
      </c>
      <c r="D52" s="261">
        <v>81</v>
      </c>
      <c r="E52" s="166"/>
      <c r="F52" s="155">
        <f t="shared" si="21"/>
        <v>1</v>
      </c>
      <c r="G52" s="242">
        <v>1396</v>
      </c>
      <c r="H52" s="261">
        <v>1399</v>
      </c>
      <c r="I52" s="167"/>
      <c r="J52" s="155">
        <f t="shared" si="22"/>
        <v>1</v>
      </c>
      <c r="K52" s="243">
        <v>49</v>
      </c>
      <c r="L52" s="182">
        <v>49</v>
      </c>
      <c r="M52" s="155"/>
      <c r="N52" s="157">
        <f t="shared" si="23"/>
        <v>1</v>
      </c>
      <c r="O52" s="261">
        <v>1808</v>
      </c>
      <c r="P52" s="261">
        <v>90</v>
      </c>
      <c r="Q52" s="157">
        <f t="shared" si="37"/>
        <v>2</v>
      </c>
      <c r="R52" s="261">
        <v>196</v>
      </c>
      <c r="S52" s="158">
        <f t="shared" si="38"/>
        <v>1</v>
      </c>
      <c r="T52" s="263">
        <v>1519</v>
      </c>
      <c r="U52" s="261">
        <v>1857</v>
      </c>
      <c r="V52" s="159">
        <f t="shared" si="24"/>
        <v>1.2225148123765635</v>
      </c>
      <c r="W52" s="152">
        <f t="shared" si="25"/>
        <v>2</v>
      </c>
      <c r="X52" s="155">
        <f t="shared" si="26"/>
        <v>8</v>
      </c>
      <c r="Y52" s="261">
        <v>69</v>
      </c>
      <c r="Z52" s="160">
        <f t="shared" si="27"/>
        <v>0</v>
      </c>
      <c r="AA52" s="261">
        <v>65</v>
      </c>
      <c r="AB52" s="160">
        <f t="shared" si="28"/>
        <v>2</v>
      </c>
      <c r="AC52" s="261">
        <v>28110</v>
      </c>
      <c r="AD52" s="161">
        <f t="shared" si="29"/>
        <v>1.5456095012921316</v>
      </c>
      <c r="AE52" s="157">
        <f t="shared" si="30"/>
        <v>1</v>
      </c>
      <c r="AF52" s="261">
        <v>7456</v>
      </c>
      <c r="AG52" s="168"/>
      <c r="AH52" s="155">
        <f t="shared" si="39"/>
        <v>1</v>
      </c>
      <c r="AI52" s="182">
        <v>100</v>
      </c>
      <c r="AJ52" s="160">
        <f t="shared" si="31"/>
        <v>1</v>
      </c>
      <c r="AK52" s="163">
        <f t="shared" si="32"/>
        <v>5</v>
      </c>
      <c r="AL52" s="261">
        <v>738</v>
      </c>
      <c r="AM52" s="164">
        <f t="shared" si="33"/>
        <v>0.5275196568977841</v>
      </c>
      <c r="AN52" s="160">
        <f t="shared" si="34"/>
        <v>1</v>
      </c>
      <c r="AO52" s="163">
        <f t="shared" si="35"/>
        <v>14</v>
      </c>
      <c r="AP52" s="165">
        <f t="shared" si="36"/>
        <v>0.823529411764706</v>
      </c>
      <c r="AQ52" s="334" t="s">
        <v>42</v>
      </c>
      <c r="AR52" s="124"/>
      <c r="AS52" s="128"/>
      <c r="AT52" s="128"/>
      <c r="AU52" s="128"/>
      <c r="AV52" s="128"/>
      <c r="AW52" s="128"/>
      <c r="AX52" s="128"/>
      <c r="AY52" s="128"/>
    </row>
    <row r="53" spans="1:51" s="127" customFormat="1" ht="14.25" customHeight="1">
      <c r="A53" s="198">
        <f t="shared" si="40"/>
        <v>5</v>
      </c>
      <c r="B53" s="260" t="s">
        <v>138</v>
      </c>
      <c r="C53" s="241">
        <v>102</v>
      </c>
      <c r="D53" s="261">
        <v>133</v>
      </c>
      <c r="E53" s="169"/>
      <c r="F53" s="155">
        <f t="shared" si="21"/>
        <v>0</v>
      </c>
      <c r="G53" s="289">
        <v>2869</v>
      </c>
      <c r="H53" s="261">
        <v>2898</v>
      </c>
      <c r="I53" s="170"/>
      <c r="J53" s="155">
        <f t="shared" si="22"/>
        <v>1</v>
      </c>
      <c r="K53" s="290">
        <v>81</v>
      </c>
      <c r="L53" s="182">
        <v>81</v>
      </c>
      <c r="M53" s="155"/>
      <c r="N53" s="157">
        <f t="shared" si="23"/>
        <v>1</v>
      </c>
      <c r="O53" s="261">
        <v>4232</v>
      </c>
      <c r="P53" s="261">
        <v>91</v>
      </c>
      <c r="Q53" s="157">
        <f t="shared" si="37"/>
        <v>2</v>
      </c>
      <c r="R53" s="261">
        <v>316</v>
      </c>
      <c r="S53" s="158">
        <f t="shared" si="38"/>
        <v>1</v>
      </c>
      <c r="T53" s="291">
        <v>2511</v>
      </c>
      <c r="U53" s="261">
        <v>3014</v>
      </c>
      <c r="V53" s="159">
        <f t="shared" si="24"/>
        <v>1.2003185981680606</v>
      </c>
      <c r="W53" s="152">
        <f t="shared" si="25"/>
        <v>2</v>
      </c>
      <c r="X53" s="155">
        <f t="shared" si="26"/>
        <v>7</v>
      </c>
      <c r="Y53" s="261">
        <v>69</v>
      </c>
      <c r="Z53" s="160">
        <f t="shared" si="27"/>
        <v>0</v>
      </c>
      <c r="AA53" s="261">
        <v>52</v>
      </c>
      <c r="AB53" s="160">
        <f t="shared" si="28"/>
        <v>2</v>
      </c>
      <c r="AC53" s="261">
        <v>45779</v>
      </c>
      <c r="AD53" s="161">
        <f t="shared" si="29"/>
        <v>1.2151351064394542</v>
      </c>
      <c r="AE53" s="157">
        <f t="shared" si="30"/>
        <v>0</v>
      </c>
      <c r="AF53" s="261">
        <v>19344</v>
      </c>
      <c r="AG53" s="162"/>
      <c r="AH53" s="155">
        <f t="shared" si="39"/>
        <v>1</v>
      </c>
      <c r="AI53" s="182">
        <v>100</v>
      </c>
      <c r="AJ53" s="160">
        <f t="shared" si="31"/>
        <v>1</v>
      </c>
      <c r="AK53" s="163">
        <f t="shared" si="32"/>
        <v>4</v>
      </c>
      <c r="AL53" s="261">
        <v>2696</v>
      </c>
      <c r="AM53" s="164">
        <f t="shared" si="33"/>
        <v>0.9302967563837129</v>
      </c>
      <c r="AN53" s="160">
        <f t="shared" si="34"/>
        <v>2</v>
      </c>
      <c r="AO53" s="163">
        <f t="shared" si="35"/>
        <v>13</v>
      </c>
      <c r="AP53" s="165">
        <f t="shared" si="36"/>
        <v>0.7647058823529411</v>
      </c>
      <c r="AQ53" s="334" t="s">
        <v>42</v>
      </c>
      <c r="AR53" s="124"/>
      <c r="AS53" s="132"/>
      <c r="AT53" s="132"/>
      <c r="AU53" s="132"/>
      <c r="AV53" s="132"/>
      <c r="AW53" s="132"/>
      <c r="AX53" s="132"/>
      <c r="AY53" s="132"/>
    </row>
    <row r="54" spans="1:51" s="127" customFormat="1" ht="14.25" customHeight="1">
      <c r="A54" s="198">
        <f t="shared" si="40"/>
        <v>6</v>
      </c>
      <c r="B54" s="260" t="s">
        <v>79</v>
      </c>
      <c r="C54" s="241">
        <v>127</v>
      </c>
      <c r="D54" s="261">
        <v>144</v>
      </c>
      <c r="E54" s="169"/>
      <c r="F54" s="155">
        <f t="shared" si="21"/>
        <v>1</v>
      </c>
      <c r="G54" s="244">
        <v>1944</v>
      </c>
      <c r="H54" s="261">
        <v>3017</v>
      </c>
      <c r="I54" s="170"/>
      <c r="J54" s="155">
        <f t="shared" si="22"/>
        <v>0</v>
      </c>
      <c r="K54" s="240">
        <v>60</v>
      </c>
      <c r="L54" s="182">
        <v>96</v>
      </c>
      <c r="M54" s="155"/>
      <c r="N54" s="157">
        <f t="shared" si="23"/>
        <v>0</v>
      </c>
      <c r="O54" s="261">
        <v>5869</v>
      </c>
      <c r="P54" s="261">
        <v>99</v>
      </c>
      <c r="Q54" s="157">
        <f t="shared" si="37"/>
        <v>2</v>
      </c>
      <c r="R54" s="261">
        <v>143</v>
      </c>
      <c r="S54" s="158">
        <f t="shared" si="38"/>
        <v>0</v>
      </c>
      <c r="T54" s="263">
        <v>1860</v>
      </c>
      <c r="U54" s="261">
        <v>3475</v>
      </c>
      <c r="V54" s="159">
        <f t="shared" si="24"/>
        <v>1.868279569892473</v>
      </c>
      <c r="W54" s="152">
        <f t="shared" si="25"/>
        <v>2</v>
      </c>
      <c r="X54" s="155">
        <f t="shared" si="26"/>
        <v>5</v>
      </c>
      <c r="Y54" s="261">
        <v>29</v>
      </c>
      <c r="Z54" s="160">
        <f t="shared" si="27"/>
        <v>0</v>
      </c>
      <c r="AA54" s="261">
        <v>28</v>
      </c>
      <c r="AB54" s="160">
        <f t="shared" si="28"/>
        <v>0</v>
      </c>
      <c r="AC54" s="261">
        <v>57707</v>
      </c>
      <c r="AD54" s="161">
        <f t="shared" si="29"/>
        <v>1.4713291349022208</v>
      </c>
      <c r="AE54" s="157">
        <f t="shared" si="30"/>
        <v>1</v>
      </c>
      <c r="AF54" s="261">
        <v>18178</v>
      </c>
      <c r="AG54" s="162"/>
      <c r="AH54" s="155">
        <f t="shared" si="39"/>
        <v>1</v>
      </c>
      <c r="AI54" s="182">
        <v>100</v>
      </c>
      <c r="AJ54" s="160">
        <f t="shared" si="31"/>
        <v>1</v>
      </c>
      <c r="AK54" s="163">
        <f t="shared" si="32"/>
        <v>3</v>
      </c>
      <c r="AL54" s="261">
        <v>1175</v>
      </c>
      <c r="AM54" s="164">
        <f t="shared" si="33"/>
        <v>0.38945972820682795</v>
      </c>
      <c r="AN54" s="160">
        <f t="shared" si="34"/>
        <v>0</v>
      </c>
      <c r="AO54" s="163">
        <f t="shared" si="35"/>
        <v>8</v>
      </c>
      <c r="AP54" s="165">
        <f t="shared" si="36"/>
        <v>0.4705882352941177</v>
      </c>
      <c r="AQ54" s="334" t="s">
        <v>42</v>
      </c>
      <c r="AR54" s="124"/>
      <c r="AS54" s="125"/>
      <c r="AT54" s="125"/>
      <c r="AU54" s="125"/>
      <c r="AV54" s="125"/>
      <c r="AW54" s="125"/>
      <c r="AX54" s="125"/>
      <c r="AY54" s="125"/>
    </row>
    <row r="55" spans="1:51" s="127" customFormat="1" ht="15" customHeight="1">
      <c r="A55" s="198">
        <f t="shared" si="40"/>
        <v>7</v>
      </c>
      <c r="B55" s="239" t="s">
        <v>65</v>
      </c>
      <c r="C55" s="111">
        <v>80</v>
      </c>
      <c r="D55" s="180">
        <v>100</v>
      </c>
      <c r="E55" s="138"/>
      <c r="F55" s="139">
        <f t="shared" si="21"/>
        <v>1</v>
      </c>
      <c r="G55" s="115">
        <v>1762</v>
      </c>
      <c r="H55" s="180">
        <v>1747</v>
      </c>
      <c r="I55" s="138"/>
      <c r="J55" s="139">
        <f t="shared" si="22"/>
        <v>1</v>
      </c>
      <c r="K55" s="112">
        <v>57</v>
      </c>
      <c r="L55" s="181">
        <v>57</v>
      </c>
      <c r="M55" s="138"/>
      <c r="N55" s="140">
        <f t="shared" si="23"/>
        <v>1</v>
      </c>
      <c r="O55" s="180">
        <v>3088</v>
      </c>
      <c r="P55" s="180">
        <v>94</v>
      </c>
      <c r="Q55" s="140">
        <f t="shared" si="37"/>
        <v>2</v>
      </c>
      <c r="R55" s="180">
        <v>226</v>
      </c>
      <c r="S55" s="141">
        <f t="shared" si="38"/>
        <v>1</v>
      </c>
      <c r="T55" s="120">
        <v>1767</v>
      </c>
      <c r="U55" s="180">
        <v>2256</v>
      </c>
      <c r="V55" s="142">
        <f t="shared" si="24"/>
        <v>1.2767402376910018</v>
      </c>
      <c r="W55" s="137">
        <f t="shared" si="25"/>
        <v>2</v>
      </c>
      <c r="X55" s="139">
        <f t="shared" si="26"/>
        <v>8</v>
      </c>
      <c r="Y55" s="180">
        <v>42</v>
      </c>
      <c r="Z55" s="143">
        <f t="shared" si="27"/>
        <v>0</v>
      </c>
      <c r="AA55" s="180">
        <v>29</v>
      </c>
      <c r="AB55" s="143">
        <f t="shared" si="28"/>
        <v>0</v>
      </c>
      <c r="AC55" s="180">
        <v>22889</v>
      </c>
      <c r="AD55" s="144">
        <f t="shared" si="29"/>
        <v>1.0078376117299988</v>
      </c>
      <c r="AE55" s="140">
        <f t="shared" si="30"/>
        <v>0</v>
      </c>
      <c r="AF55" s="180">
        <v>6914</v>
      </c>
      <c r="AG55" s="145"/>
      <c r="AH55" s="139">
        <f t="shared" si="39"/>
        <v>1</v>
      </c>
      <c r="AI55" s="181">
        <v>100</v>
      </c>
      <c r="AJ55" s="143">
        <f t="shared" si="31"/>
        <v>1</v>
      </c>
      <c r="AK55" s="146">
        <f t="shared" si="32"/>
        <v>2</v>
      </c>
      <c r="AL55" s="180">
        <v>448</v>
      </c>
      <c r="AM55" s="147">
        <f t="shared" si="33"/>
        <v>0.2564396107613051</v>
      </c>
      <c r="AN55" s="143">
        <f t="shared" si="34"/>
        <v>0</v>
      </c>
      <c r="AO55" s="148">
        <f t="shared" si="35"/>
        <v>10</v>
      </c>
      <c r="AP55" s="149">
        <f t="shared" si="36"/>
        <v>0.5882352941176471</v>
      </c>
      <c r="AQ55" s="407" t="s">
        <v>42</v>
      </c>
      <c r="AR55" s="124"/>
      <c r="AS55" s="271"/>
      <c r="AT55" s="271"/>
      <c r="AU55" s="271"/>
      <c r="AV55" s="271"/>
      <c r="AW55" s="271"/>
      <c r="AX55" s="271"/>
      <c r="AY55" s="271"/>
    </row>
    <row r="56" spans="1:44" s="128" customFormat="1" ht="15" customHeight="1">
      <c r="A56" s="198">
        <f t="shared" si="40"/>
        <v>8</v>
      </c>
      <c r="B56" s="239" t="s">
        <v>74</v>
      </c>
      <c r="C56" s="241">
        <v>53</v>
      </c>
      <c r="D56" s="180">
        <v>56</v>
      </c>
      <c r="E56" s="154"/>
      <c r="F56" s="155">
        <f t="shared" si="21"/>
        <v>1</v>
      </c>
      <c r="G56" s="242">
        <v>1077</v>
      </c>
      <c r="H56" s="180">
        <v>1085</v>
      </c>
      <c r="I56" s="154"/>
      <c r="J56" s="155">
        <f t="shared" si="22"/>
        <v>1</v>
      </c>
      <c r="K56" s="243">
        <v>38</v>
      </c>
      <c r="L56" s="182">
        <v>38</v>
      </c>
      <c r="M56" s="154"/>
      <c r="N56" s="157">
        <f t="shared" si="23"/>
        <v>1</v>
      </c>
      <c r="O56" s="180">
        <v>1154</v>
      </c>
      <c r="P56" s="180">
        <v>96</v>
      </c>
      <c r="Q56" s="157">
        <f t="shared" si="37"/>
        <v>2</v>
      </c>
      <c r="R56" s="180">
        <v>196</v>
      </c>
      <c r="S56" s="158">
        <f t="shared" si="38"/>
        <v>1</v>
      </c>
      <c r="T56" s="120">
        <v>1178</v>
      </c>
      <c r="U56" s="180">
        <v>1482</v>
      </c>
      <c r="V56" s="159">
        <f t="shared" si="24"/>
        <v>1.2580645161290323</v>
      </c>
      <c r="W56" s="152">
        <f t="shared" si="25"/>
        <v>2</v>
      </c>
      <c r="X56" s="155">
        <f t="shared" si="26"/>
        <v>8</v>
      </c>
      <c r="Y56" s="180">
        <v>63</v>
      </c>
      <c r="Z56" s="160">
        <f t="shared" si="27"/>
        <v>0</v>
      </c>
      <c r="AA56" s="180">
        <v>51</v>
      </c>
      <c r="AB56" s="160">
        <f t="shared" si="28"/>
        <v>2</v>
      </c>
      <c r="AC56" s="180">
        <v>24896</v>
      </c>
      <c r="AD56" s="161">
        <f t="shared" si="29"/>
        <v>1.7650478553704358</v>
      </c>
      <c r="AE56" s="157">
        <f t="shared" si="30"/>
        <v>1</v>
      </c>
      <c r="AF56" s="180">
        <v>6703</v>
      </c>
      <c r="AG56" s="162"/>
      <c r="AH56" s="155">
        <f t="shared" si="39"/>
        <v>1</v>
      </c>
      <c r="AI56" s="181">
        <v>100</v>
      </c>
      <c r="AJ56" s="160">
        <f t="shared" si="31"/>
        <v>1</v>
      </c>
      <c r="AK56" s="163">
        <f t="shared" si="32"/>
        <v>5</v>
      </c>
      <c r="AL56" s="180">
        <v>1940</v>
      </c>
      <c r="AM56" s="164">
        <f t="shared" si="33"/>
        <v>1.7880184331797235</v>
      </c>
      <c r="AN56" s="160">
        <f t="shared" si="34"/>
        <v>2</v>
      </c>
      <c r="AO56" s="163">
        <f t="shared" si="35"/>
        <v>15</v>
      </c>
      <c r="AP56" s="165">
        <f t="shared" si="36"/>
        <v>0.8823529411764706</v>
      </c>
      <c r="AQ56" s="334" t="s">
        <v>42</v>
      </c>
      <c r="AR56" s="124"/>
    </row>
    <row r="57" spans="1:51" s="128" customFormat="1" ht="15" customHeight="1">
      <c r="A57" s="198">
        <f t="shared" si="40"/>
        <v>9</v>
      </c>
      <c r="B57" s="239" t="s">
        <v>69</v>
      </c>
      <c r="C57" s="241">
        <v>62</v>
      </c>
      <c r="D57" s="180">
        <v>75</v>
      </c>
      <c r="E57" s="169"/>
      <c r="F57" s="155">
        <f t="shared" si="21"/>
        <v>1</v>
      </c>
      <c r="G57" s="244">
        <v>1405</v>
      </c>
      <c r="H57" s="180">
        <v>1403</v>
      </c>
      <c r="I57" s="170"/>
      <c r="J57" s="155">
        <f t="shared" si="22"/>
        <v>1</v>
      </c>
      <c r="K57" s="240">
        <v>48</v>
      </c>
      <c r="L57" s="182">
        <v>48</v>
      </c>
      <c r="M57" s="155"/>
      <c r="N57" s="157">
        <f t="shared" si="23"/>
        <v>1</v>
      </c>
      <c r="O57" s="180">
        <v>1328</v>
      </c>
      <c r="P57" s="180">
        <v>91</v>
      </c>
      <c r="Q57" s="157">
        <f t="shared" si="37"/>
        <v>2</v>
      </c>
      <c r="R57" s="180">
        <v>448</v>
      </c>
      <c r="S57" s="158">
        <f t="shared" si="38"/>
        <v>1</v>
      </c>
      <c r="T57" s="120">
        <v>1488</v>
      </c>
      <c r="U57" s="180">
        <v>1771</v>
      </c>
      <c r="V57" s="159">
        <f t="shared" si="24"/>
        <v>1.1901881720430108</v>
      </c>
      <c r="W57" s="152">
        <f t="shared" si="25"/>
        <v>2</v>
      </c>
      <c r="X57" s="155">
        <f t="shared" si="26"/>
        <v>8</v>
      </c>
      <c r="Y57" s="180">
        <v>46</v>
      </c>
      <c r="Z57" s="160">
        <f t="shared" si="27"/>
        <v>0</v>
      </c>
      <c r="AA57" s="180">
        <v>39</v>
      </c>
      <c r="AB57" s="160">
        <f t="shared" si="28"/>
        <v>0</v>
      </c>
      <c r="AC57" s="180">
        <v>26301</v>
      </c>
      <c r="AD57" s="161">
        <f t="shared" si="29"/>
        <v>1.442019847579363</v>
      </c>
      <c r="AE57" s="157">
        <f t="shared" si="30"/>
        <v>1</v>
      </c>
      <c r="AF57" s="180">
        <v>8683</v>
      </c>
      <c r="AG57" s="162"/>
      <c r="AH57" s="155">
        <f t="shared" si="39"/>
        <v>1</v>
      </c>
      <c r="AI57" s="181">
        <v>100</v>
      </c>
      <c r="AJ57" s="160">
        <f t="shared" si="31"/>
        <v>1</v>
      </c>
      <c r="AK57" s="163">
        <f t="shared" si="32"/>
        <v>3</v>
      </c>
      <c r="AL57" s="180">
        <v>1196</v>
      </c>
      <c r="AM57" s="164">
        <f t="shared" si="33"/>
        <v>0.8524590163934426</v>
      </c>
      <c r="AN57" s="160">
        <f t="shared" si="34"/>
        <v>2</v>
      </c>
      <c r="AO57" s="163">
        <f t="shared" si="35"/>
        <v>13</v>
      </c>
      <c r="AP57" s="165">
        <f t="shared" si="36"/>
        <v>0.7647058823529411</v>
      </c>
      <c r="AQ57" s="334" t="s">
        <v>42</v>
      </c>
      <c r="AR57" s="124"/>
      <c r="AS57" s="132"/>
      <c r="AT57" s="132"/>
      <c r="AU57" s="132"/>
      <c r="AV57" s="132"/>
      <c r="AW57" s="132"/>
      <c r="AX57" s="132"/>
      <c r="AY57" s="132"/>
    </row>
    <row r="58" spans="1:51" s="277" customFormat="1" ht="15" customHeight="1">
      <c r="A58" s="198">
        <f t="shared" si="40"/>
        <v>10</v>
      </c>
      <c r="B58" s="260" t="s">
        <v>130</v>
      </c>
      <c r="C58" s="241">
        <v>20</v>
      </c>
      <c r="D58" s="261">
        <v>21</v>
      </c>
      <c r="E58" s="292"/>
      <c r="F58" s="155">
        <f t="shared" si="21"/>
        <v>1</v>
      </c>
      <c r="G58" s="244">
        <v>446</v>
      </c>
      <c r="H58" s="261">
        <v>447</v>
      </c>
      <c r="I58" s="292"/>
      <c r="J58" s="155">
        <f t="shared" si="22"/>
        <v>1</v>
      </c>
      <c r="K58" s="240">
        <v>16</v>
      </c>
      <c r="L58" s="182">
        <v>16</v>
      </c>
      <c r="M58" s="292"/>
      <c r="N58" s="157">
        <f t="shared" si="23"/>
        <v>1</v>
      </c>
      <c r="O58" s="261">
        <v>435</v>
      </c>
      <c r="P58" s="261">
        <v>100</v>
      </c>
      <c r="Q58" s="157">
        <f t="shared" si="37"/>
        <v>2</v>
      </c>
      <c r="R58" s="261">
        <v>185</v>
      </c>
      <c r="S58" s="158">
        <f t="shared" si="38"/>
        <v>1</v>
      </c>
      <c r="T58" s="263">
        <v>496</v>
      </c>
      <c r="U58" s="261">
        <v>421</v>
      </c>
      <c r="V58" s="159">
        <f t="shared" si="24"/>
        <v>0.8487903225806451</v>
      </c>
      <c r="W58" s="152">
        <f t="shared" si="25"/>
        <v>1</v>
      </c>
      <c r="X58" s="155">
        <f t="shared" si="26"/>
        <v>7</v>
      </c>
      <c r="Y58" s="261">
        <v>73</v>
      </c>
      <c r="Z58" s="160">
        <f t="shared" si="27"/>
        <v>1</v>
      </c>
      <c r="AA58" s="261">
        <v>22</v>
      </c>
      <c r="AB58" s="160">
        <f t="shared" si="28"/>
        <v>0</v>
      </c>
      <c r="AC58" s="261">
        <v>7853</v>
      </c>
      <c r="AD58" s="161">
        <f t="shared" si="29"/>
        <v>1.351402512476338</v>
      </c>
      <c r="AE58" s="157">
        <f t="shared" si="30"/>
        <v>0</v>
      </c>
      <c r="AF58" s="261">
        <v>1976</v>
      </c>
      <c r="AG58" s="292"/>
      <c r="AH58" s="155">
        <f t="shared" si="39"/>
        <v>1</v>
      </c>
      <c r="AI58" s="182">
        <v>100</v>
      </c>
      <c r="AJ58" s="160">
        <f t="shared" si="31"/>
        <v>1</v>
      </c>
      <c r="AK58" s="163">
        <f t="shared" si="32"/>
        <v>3</v>
      </c>
      <c r="AL58" s="261">
        <v>126</v>
      </c>
      <c r="AM58" s="164">
        <f t="shared" si="33"/>
        <v>0.28187919463087246</v>
      </c>
      <c r="AN58" s="160">
        <f t="shared" si="34"/>
        <v>0</v>
      </c>
      <c r="AO58" s="163">
        <f t="shared" si="35"/>
        <v>10</v>
      </c>
      <c r="AP58" s="165">
        <f t="shared" si="36"/>
        <v>0.5882352941176471</v>
      </c>
      <c r="AQ58" s="334" t="s">
        <v>42</v>
      </c>
      <c r="AR58" s="124"/>
      <c r="AS58" s="125"/>
      <c r="AT58" s="125"/>
      <c r="AU58" s="125"/>
      <c r="AV58" s="125"/>
      <c r="AW58" s="125"/>
      <c r="AX58" s="125"/>
      <c r="AY58" s="125"/>
    </row>
    <row r="59" spans="1:44" s="128" customFormat="1" ht="15" customHeight="1">
      <c r="A59" s="198">
        <f t="shared" si="40"/>
        <v>11</v>
      </c>
      <c r="B59" s="260" t="s">
        <v>132</v>
      </c>
      <c r="C59" s="241">
        <v>13</v>
      </c>
      <c r="D59" s="261">
        <v>17</v>
      </c>
      <c r="E59" s="166"/>
      <c r="F59" s="155">
        <f t="shared" si="21"/>
        <v>1</v>
      </c>
      <c r="G59" s="249">
        <v>110</v>
      </c>
      <c r="H59" s="261">
        <v>106</v>
      </c>
      <c r="I59" s="167"/>
      <c r="J59" s="155">
        <f t="shared" si="22"/>
        <v>1</v>
      </c>
      <c r="K59" s="250">
        <v>10</v>
      </c>
      <c r="L59" s="182">
        <v>10</v>
      </c>
      <c r="M59" s="155"/>
      <c r="N59" s="157">
        <f t="shared" si="23"/>
        <v>1</v>
      </c>
      <c r="O59" s="261">
        <v>131</v>
      </c>
      <c r="P59" s="261">
        <v>97</v>
      </c>
      <c r="Q59" s="157">
        <f t="shared" si="37"/>
        <v>2</v>
      </c>
      <c r="R59" s="261">
        <v>126</v>
      </c>
      <c r="S59" s="158">
        <f t="shared" si="38"/>
        <v>0</v>
      </c>
      <c r="T59" s="263">
        <v>310</v>
      </c>
      <c r="U59" s="261">
        <v>319</v>
      </c>
      <c r="V59" s="159">
        <f t="shared" si="24"/>
        <v>1.0290322580645161</v>
      </c>
      <c r="W59" s="152">
        <f t="shared" si="25"/>
        <v>2</v>
      </c>
      <c r="X59" s="155">
        <f t="shared" si="26"/>
        <v>7</v>
      </c>
      <c r="Y59" s="261">
        <v>68</v>
      </c>
      <c r="Z59" s="160">
        <f t="shared" si="27"/>
        <v>0</v>
      </c>
      <c r="AA59" s="261">
        <v>37</v>
      </c>
      <c r="AB59" s="160">
        <f t="shared" si="28"/>
        <v>0</v>
      </c>
      <c r="AC59" s="261">
        <v>2220</v>
      </c>
      <c r="AD59" s="161">
        <f t="shared" si="29"/>
        <v>1.6110304789550072</v>
      </c>
      <c r="AE59" s="157">
        <f t="shared" si="30"/>
        <v>1</v>
      </c>
      <c r="AF59" s="261">
        <v>445</v>
      </c>
      <c r="AG59" s="168"/>
      <c r="AH59" s="155">
        <f t="shared" si="39"/>
        <v>1</v>
      </c>
      <c r="AI59" s="182">
        <v>100</v>
      </c>
      <c r="AJ59" s="160">
        <f t="shared" si="31"/>
        <v>1</v>
      </c>
      <c r="AK59" s="163">
        <f t="shared" si="32"/>
        <v>3</v>
      </c>
      <c r="AL59" s="261">
        <v>84</v>
      </c>
      <c r="AM59" s="164">
        <f t="shared" si="33"/>
        <v>0.7924528301886793</v>
      </c>
      <c r="AN59" s="160">
        <f t="shared" si="34"/>
        <v>1</v>
      </c>
      <c r="AO59" s="163">
        <f t="shared" si="35"/>
        <v>11</v>
      </c>
      <c r="AP59" s="165">
        <f t="shared" si="36"/>
        <v>0.6470588235294117</v>
      </c>
      <c r="AQ59" s="334" t="s">
        <v>42</v>
      </c>
      <c r="AR59" s="278"/>
    </row>
    <row r="60" spans="1:51" s="128" customFormat="1" ht="17.25" customHeight="1">
      <c r="A60" s="198">
        <f t="shared" si="40"/>
        <v>12</v>
      </c>
      <c r="B60" s="239" t="s">
        <v>61</v>
      </c>
      <c r="C60" s="241">
        <v>26</v>
      </c>
      <c r="D60" s="180">
        <v>31</v>
      </c>
      <c r="E60" s="166"/>
      <c r="F60" s="155">
        <f t="shared" si="21"/>
        <v>1</v>
      </c>
      <c r="G60" s="244">
        <v>544</v>
      </c>
      <c r="H60" s="180">
        <v>538</v>
      </c>
      <c r="I60" s="167"/>
      <c r="J60" s="155">
        <f t="shared" si="22"/>
        <v>1</v>
      </c>
      <c r="K60" s="240">
        <v>22</v>
      </c>
      <c r="L60" s="182">
        <v>22</v>
      </c>
      <c r="M60" s="155"/>
      <c r="N60" s="157">
        <f t="shared" si="23"/>
        <v>1</v>
      </c>
      <c r="O60" s="180">
        <v>904</v>
      </c>
      <c r="P60" s="180">
        <v>85</v>
      </c>
      <c r="Q60" s="157">
        <f t="shared" si="37"/>
        <v>1</v>
      </c>
      <c r="R60" s="180">
        <v>107</v>
      </c>
      <c r="S60" s="158">
        <f t="shared" si="38"/>
        <v>0</v>
      </c>
      <c r="T60" s="122">
        <v>682</v>
      </c>
      <c r="U60" s="180">
        <v>576</v>
      </c>
      <c r="V60" s="159">
        <f t="shared" si="24"/>
        <v>0.844574780058651</v>
      </c>
      <c r="W60" s="152">
        <f t="shared" si="25"/>
        <v>1</v>
      </c>
      <c r="X60" s="155">
        <f t="shared" si="26"/>
        <v>5</v>
      </c>
      <c r="Y60" s="180">
        <v>12</v>
      </c>
      <c r="Z60" s="160">
        <f t="shared" si="27"/>
        <v>0</v>
      </c>
      <c r="AA60" s="180">
        <v>1</v>
      </c>
      <c r="AB60" s="160">
        <f t="shared" si="28"/>
        <v>0</v>
      </c>
      <c r="AC60" s="180">
        <v>1925</v>
      </c>
      <c r="AD60" s="161">
        <f t="shared" si="29"/>
        <v>0.275235916499857</v>
      </c>
      <c r="AE60" s="157">
        <f t="shared" si="30"/>
        <v>0</v>
      </c>
      <c r="AF60" s="180">
        <v>528</v>
      </c>
      <c r="AG60" s="168"/>
      <c r="AH60" s="155">
        <f t="shared" si="39"/>
        <v>0</v>
      </c>
      <c r="AI60" s="181">
        <v>100</v>
      </c>
      <c r="AJ60" s="160">
        <f t="shared" si="31"/>
        <v>1</v>
      </c>
      <c r="AK60" s="163">
        <f t="shared" si="32"/>
        <v>1</v>
      </c>
      <c r="AL60" s="180">
        <v>143</v>
      </c>
      <c r="AM60" s="164">
        <f t="shared" si="33"/>
        <v>0.26579925650557623</v>
      </c>
      <c r="AN60" s="160">
        <f t="shared" si="34"/>
        <v>0</v>
      </c>
      <c r="AO60" s="163">
        <f t="shared" si="35"/>
        <v>6</v>
      </c>
      <c r="AP60" s="165">
        <f t="shared" si="36"/>
        <v>0.35294117647058826</v>
      </c>
      <c r="AQ60" s="334" t="s">
        <v>42</v>
      </c>
      <c r="AR60" s="278"/>
      <c r="AS60" s="127"/>
      <c r="AT60" s="127"/>
      <c r="AU60" s="127"/>
      <c r="AV60" s="127"/>
      <c r="AW60" s="127"/>
      <c r="AX60" s="127"/>
      <c r="AY60" s="127"/>
    </row>
    <row r="61" spans="1:51" s="128" customFormat="1" ht="15" customHeight="1">
      <c r="A61" s="198">
        <f t="shared" si="40"/>
        <v>13</v>
      </c>
      <c r="B61" s="260" t="s">
        <v>60</v>
      </c>
      <c r="C61" s="241">
        <v>69</v>
      </c>
      <c r="D61" s="261">
        <v>81</v>
      </c>
      <c r="E61" s="174"/>
      <c r="F61" s="155">
        <f t="shared" si="21"/>
        <v>1</v>
      </c>
      <c r="G61" s="246">
        <v>1953</v>
      </c>
      <c r="H61" s="261">
        <v>1963</v>
      </c>
      <c r="I61" s="174"/>
      <c r="J61" s="155">
        <f t="shared" si="22"/>
        <v>1</v>
      </c>
      <c r="K61" s="248">
        <v>58</v>
      </c>
      <c r="L61" s="182">
        <v>58</v>
      </c>
      <c r="M61" s="174"/>
      <c r="N61" s="157">
        <f t="shared" si="23"/>
        <v>1</v>
      </c>
      <c r="O61" s="261">
        <v>1906</v>
      </c>
      <c r="P61" s="261">
        <v>53</v>
      </c>
      <c r="Q61" s="157">
        <f t="shared" si="37"/>
        <v>0</v>
      </c>
      <c r="R61" s="261">
        <v>509</v>
      </c>
      <c r="S61" s="158">
        <f t="shared" si="38"/>
        <v>1</v>
      </c>
      <c r="T61" s="263">
        <v>1798</v>
      </c>
      <c r="U61" s="261">
        <v>2178</v>
      </c>
      <c r="V61" s="159">
        <f t="shared" si="24"/>
        <v>1.2113459399332591</v>
      </c>
      <c r="W61" s="152">
        <f t="shared" si="25"/>
        <v>2</v>
      </c>
      <c r="X61" s="155">
        <f t="shared" si="26"/>
        <v>6</v>
      </c>
      <c r="Y61" s="261">
        <v>25</v>
      </c>
      <c r="Z61" s="160">
        <f t="shared" si="27"/>
        <v>0</v>
      </c>
      <c r="AA61" s="261">
        <v>10</v>
      </c>
      <c r="AB61" s="160">
        <f t="shared" si="28"/>
        <v>0</v>
      </c>
      <c r="AC61" s="261">
        <v>17560</v>
      </c>
      <c r="AD61" s="161">
        <f t="shared" si="29"/>
        <v>0.6881147380383243</v>
      </c>
      <c r="AE61" s="157">
        <f t="shared" si="30"/>
        <v>0</v>
      </c>
      <c r="AF61" s="261">
        <v>5124</v>
      </c>
      <c r="AG61" s="168"/>
      <c r="AH61" s="155">
        <f t="shared" si="39"/>
        <v>0</v>
      </c>
      <c r="AI61" s="182">
        <v>100</v>
      </c>
      <c r="AJ61" s="160">
        <f t="shared" si="31"/>
        <v>1</v>
      </c>
      <c r="AK61" s="163">
        <f t="shared" si="32"/>
        <v>1</v>
      </c>
      <c r="AL61" s="261">
        <v>381</v>
      </c>
      <c r="AM61" s="164">
        <f t="shared" si="33"/>
        <v>0.19409067753438614</v>
      </c>
      <c r="AN61" s="160">
        <f t="shared" si="34"/>
        <v>0</v>
      </c>
      <c r="AO61" s="163">
        <f t="shared" si="35"/>
        <v>7</v>
      </c>
      <c r="AP61" s="165">
        <f t="shared" si="36"/>
        <v>0.411764705882353</v>
      </c>
      <c r="AQ61" s="334" t="s">
        <v>42</v>
      </c>
      <c r="AR61" s="278"/>
      <c r="AS61" s="132"/>
      <c r="AT61" s="132"/>
      <c r="AU61" s="132"/>
      <c r="AV61" s="132"/>
      <c r="AW61" s="132"/>
      <c r="AX61" s="132"/>
      <c r="AY61" s="132"/>
    </row>
    <row r="62" spans="1:51" s="128" customFormat="1" ht="15" customHeight="1">
      <c r="A62" s="198">
        <f t="shared" si="40"/>
        <v>14</v>
      </c>
      <c r="B62" s="260" t="s">
        <v>133</v>
      </c>
      <c r="C62" s="241">
        <v>55</v>
      </c>
      <c r="D62" s="261">
        <v>70</v>
      </c>
      <c r="E62" s="169"/>
      <c r="F62" s="155">
        <f t="shared" si="21"/>
        <v>1</v>
      </c>
      <c r="G62" s="244">
        <v>1459</v>
      </c>
      <c r="H62" s="261">
        <v>1450</v>
      </c>
      <c r="I62" s="170"/>
      <c r="J62" s="155">
        <f t="shared" si="22"/>
        <v>1</v>
      </c>
      <c r="K62" s="240">
        <v>44</v>
      </c>
      <c r="L62" s="182">
        <v>44</v>
      </c>
      <c r="M62" s="155"/>
      <c r="N62" s="157">
        <f t="shared" si="23"/>
        <v>1</v>
      </c>
      <c r="O62" s="261">
        <v>1286</v>
      </c>
      <c r="P62" s="261">
        <v>85</v>
      </c>
      <c r="Q62" s="157">
        <f t="shared" si="37"/>
        <v>1</v>
      </c>
      <c r="R62" s="261">
        <v>215</v>
      </c>
      <c r="S62" s="158">
        <f t="shared" si="38"/>
        <v>1</v>
      </c>
      <c r="T62" s="280">
        <v>1364</v>
      </c>
      <c r="U62" s="261">
        <v>1588</v>
      </c>
      <c r="V62" s="159">
        <f t="shared" si="24"/>
        <v>1.1642228739002933</v>
      </c>
      <c r="W62" s="152">
        <f t="shared" si="25"/>
        <v>2</v>
      </c>
      <c r="X62" s="155">
        <f t="shared" si="26"/>
        <v>7</v>
      </c>
      <c r="Y62" s="261">
        <v>48</v>
      </c>
      <c r="Z62" s="160">
        <f t="shared" si="27"/>
        <v>0</v>
      </c>
      <c r="AA62" s="261">
        <v>22</v>
      </c>
      <c r="AB62" s="160">
        <f t="shared" si="28"/>
        <v>0</v>
      </c>
      <c r="AC62" s="261">
        <v>24209</v>
      </c>
      <c r="AD62" s="161">
        <f t="shared" si="29"/>
        <v>1.2842970822281168</v>
      </c>
      <c r="AE62" s="157">
        <f t="shared" si="30"/>
        <v>0</v>
      </c>
      <c r="AF62" s="261">
        <v>10249</v>
      </c>
      <c r="AG62" s="162"/>
      <c r="AH62" s="155">
        <f t="shared" si="39"/>
        <v>1</v>
      </c>
      <c r="AI62" s="182">
        <v>100</v>
      </c>
      <c r="AJ62" s="160">
        <f t="shared" si="31"/>
        <v>1</v>
      </c>
      <c r="AK62" s="163">
        <f t="shared" si="32"/>
        <v>2</v>
      </c>
      <c r="AL62" s="261">
        <v>1213</v>
      </c>
      <c r="AM62" s="164">
        <f t="shared" si="33"/>
        <v>0.836551724137931</v>
      </c>
      <c r="AN62" s="160">
        <f t="shared" si="34"/>
        <v>1</v>
      </c>
      <c r="AO62" s="163">
        <f t="shared" si="35"/>
        <v>10</v>
      </c>
      <c r="AP62" s="165">
        <f t="shared" si="36"/>
        <v>0.5882352941176471</v>
      </c>
      <c r="AQ62" s="334" t="s">
        <v>42</v>
      </c>
      <c r="AR62" s="278"/>
      <c r="AS62" s="132"/>
      <c r="AT62" s="132"/>
      <c r="AU62" s="132"/>
      <c r="AV62" s="132"/>
      <c r="AW62" s="132"/>
      <c r="AX62" s="132"/>
      <c r="AY62" s="132"/>
    </row>
    <row r="63" spans="1:51" s="128" customFormat="1" ht="15" customHeight="1">
      <c r="A63" s="198">
        <f t="shared" si="40"/>
        <v>15</v>
      </c>
      <c r="B63" s="260" t="s">
        <v>62</v>
      </c>
      <c r="C63" s="241">
        <v>62</v>
      </c>
      <c r="D63" s="261">
        <v>74</v>
      </c>
      <c r="E63" s="174"/>
      <c r="F63" s="155">
        <f t="shared" si="21"/>
        <v>1</v>
      </c>
      <c r="G63" s="246">
        <v>1475</v>
      </c>
      <c r="H63" s="261">
        <v>1484</v>
      </c>
      <c r="I63" s="174"/>
      <c r="J63" s="155">
        <f t="shared" si="22"/>
        <v>1</v>
      </c>
      <c r="K63" s="248">
        <v>52</v>
      </c>
      <c r="L63" s="182">
        <v>52</v>
      </c>
      <c r="M63" s="174"/>
      <c r="N63" s="157">
        <f t="shared" si="23"/>
        <v>1</v>
      </c>
      <c r="O63" s="261">
        <v>1720</v>
      </c>
      <c r="P63" s="261">
        <v>86</v>
      </c>
      <c r="Q63" s="157">
        <f t="shared" si="37"/>
        <v>1</v>
      </c>
      <c r="R63" s="261">
        <v>335</v>
      </c>
      <c r="S63" s="158">
        <f t="shared" si="38"/>
        <v>1</v>
      </c>
      <c r="T63" s="263">
        <v>1612</v>
      </c>
      <c r="U63" s="261">
        <v>1942</v>
      </c>
      <c r="V63" s="159">
        <f t="shared" si="24"/>
        <v>1.2047146401985112</v>
      </c>
      <c r="W63" s="152">
        <f t="shared" si="25"/>
        <v>2</v>
      </c>
      <c r="X63" s="155">
        <f t="shared" si="26"/>
        <v>7</v>
      </c>
      <c r="Y63" s="261">
        <v>72</v>
      </c>
      <c r="Z63" s="160">
        <f t="shared" si="27"/>
        <v>1</v>
      </c>
      <c r="AA63" s="261">
        <v>56</v>
      </c>
      <c r="AB63" s="160">
        <f t="shared" si="28"/>
        <v>2</v>
      </c>
      <c r="AC63" s="261">
        <v>33065</v>
      </c>
      <c r="AD63" s="161">
        <f t="shared" si="29"/>
        <v>1.713922869583247</v>
      </c>
      <c r="AE63" s="157">
        <f t="shared" si="30"/>
        <v>1</v>
      </c>
      <c r="AF63" s="261">
        <v>10001</v>
      </c>
      <c r="AG63" s="168"/>
      <c r="AH63" s="155">
        <f t="shared" si="39"/>
        <v>1</v>
      </c>
      <c r="AI63" s="182">
        <v>100</v>
      </c>
      <c r="AJ63" s="160">
        <f t="shared" si="31"/>
        <v>1</v>
      </c>
      <c r="AK63" s="163">
        <f t="shared" si="32"/>
        <v>6</v>
      </c>
      <c r="AL63" s="261">
        <v>1801</v>
      </c>
      <c r="AM63" s="164">
        <f t="shared" si="33"/>
        <v>1.213611859838275</v>
      </c>
      <c r="AN63" s="160">
        <f t="shared" si="34"/>
        <v>2</v>
      </c>
      <c r="AO63" s="163">
        <f t="shared" si="35"/>
        <v>15</v>
      </c>
      <c r="AP63" s="165">
        <f t="shared" si="36"/>
        <v>0.8823529411764706</v>
      </c>
      <c r="AQ63" s="334" t="s">
        <v>42</v>
      </c>
      <c r="AR63" s="278"/>
      <c r="AS63" s="125"/>
      <c r="AT63" s="125"/>
      <c r="AU63" s="125"/>
      <c r="AV63" s="125"/>
      <c r="AW63" s="125"/>
      <c r="AX63" s="125"/>
      <c r="AY63" s="125"/>
    </row>
    <row r="64" spans="1:51" s="128" customFormat="1" ht="15" customHeight="1">
      <c r="A64" s="198">
        <f t="shared" si="40"/>
        <v>16</v>
      </c>
      <c r="B64" s="260" t="s">
        <v>81</v>
      </c>
      <c r="C64" s="241">
        <v>44</v>
      </c>
      <c r="D64" s="261">
        <v>58</v>
      </c>
      <c r="E64" s="169"/>
      <c r="F64" s="155">
        <f t="shared" si="21"/>
        <v>1</v>
      </c>
      <c r="G64" s="242">
        <v>1224</v>
      </c>
      <c r="H64" s="261">
        <v>1205</v>
      </c>
      <c r="I64" s="170"/>
      <c r="J64" s="155">
        <f t="shared" si="22"/>
        <v>1</v>
      </c>
      <c r="K64" s="243">
        <v>39</v>
      </c>
      <c r="L64" s="182">
        <v>39</v>
      </c>
      <c r="M64" s="155"/>
      <c r="N64" s="157">
        <f t="shared" si="23"/>
        <v>1</v>
      </c>
      <c r="O64" s="261">
        <v>1678</v>
      </c>
      <c r="P64" s="261">
        <v>80</v>
      </c>
      <c r="Q64" s="157">
        <f t="shared" si="37"/>
        <v>1</v>
      </c>
      <c r="R64" s="261">
        <v>213</v>
      </c>
      <c r="S64" s="158">
        <f t="shared" si="38"/>
        <v>1</v>
      </c>
      <c r="T64" s="263">
        <v>1209</v>
      </c>
      <c r="U64" s="261">
        <v>1386</v>
      </c>
      <c r="V64" s="159">
        <f t="shared" si="24"/>
        <v>1.1464019851116625</v>
      </c>
      <c r="W64" s="152">
        <f t="shared" si="25"/>
        <v>2</v>
      </c>
      <c r="X64" s="155">
        <f t="shared" si="26"/>
        <v>7</v>
      </c>
      <c r="Y64" s="261">
        <v>18</v>
      </c>
      <c r="Z64" s="160">
        <f t="shared" si="27"/>
        <v>0</v>
      </c>
      <c r="AA64" s="261">
        <v>4</v>
      </c>
      <c r="AB64" s="160">
        <f t="shared" si="28"/>
        <v>0</v>
      </c>
      <c r="AC64" s="261">
        <v>10084</v>
      </c>
      <c r="AD64" s="161">
        <f t="shared" si="29"/>
        <v>0.643728056176189</v>
      </c>
      <c r="AE64" s="157">
        <f t="shared" si="30"/>
        <v>0</v>
      </c>
      <c r="AF64" s="261">
        <v>2325</v>
      </c>
      <c r="AG64" s="162"/>
      <c r="AH64" s="155">
        <f t="shared" si="39"/>
        <v>0</v>
      </c>
      <c r="AI64" s="182">
        <v>100</v>
      </c>
      <c r="AJ64" s="160">
        <f t="shared" si="31"/>
        <v>1</v>
      </c>
      <c r="AK64" s="163">
        <f t="shared" si="32"/>
        <v>1</v>
      </c>
      <c r="AL64" s="261">
        <v>9</v>
      </c>
      <c r="AM64" s="164">
        <f t="shared" si="33"/>
        <v>0.007468879668049793</v>
      </c>
      <c r="AN64" s="160">
        <f t="shared" si="34"/>
        <v>0</v>
      </c>
      <c r="AO64" s="163">
        <f t="shared" si="35"/>
        <v>8</v>
      </c>
      <c r="AP64" s="165">
        <f t="shared" si="36"/>
        <v>0.4705882352941177</v>
      </c>
      <c r="AQ64" s="334" t="s">
        <v>42</v>
      </c>
      <c r="AR64" s="278"/>
      <c r="AS64" s="125"/>
      <c r="AT64" s="125"/>
      <c r="AU64" s="125"/>
      <c r="AV64" s="125"/>
      <c r="AW64" s="125"/>
      <c r="AX64" s="125"/>
      <c r="AY64" s="125"/>
    </row>
    <row r="65" spans="1:51" s="281" customFormat="1" ht="14.25" customHeight="1">
      <c r="A65" s="198">
        <f t="shared" si="40"/>
        <v>17</v>
      </c>
      <c r="B65" s="260" t="s">
        <v>135</v>
      </c>
      <c r="C65" s="241">
        <v>66</v>
      </c>
      <c r="D65" s="261">
        <v>84</v>
      </c>
      <c r="E65" s="154"/>
      <c r="F65" s="155">
        <f t="shared" si="21"/>
        <v>1</v>
      </c>
      <c r="G65" s="244">
        <v>1613</v>
      </c>
      <c r="H65" s="261">
        <v>1578</v>
      </c>
      <c r="I65" s="154"/>
      <c r="J65" s="155">
        <f t="shared" si="22"/>
        <v>1</v>
      </c>
      <c r="K65" s="240">
        <v>51</v>
      </c>
      <c r="L65" s="182">
        <v>51</v>
      </c>
      <c r="M65" s="154"/>
      <c r="N65" s="157">
        <f t="shared" si="23"/>
        <v>1</v>
      </c>
      <c r="O65" s="261">
        <v>2628</v>
      </c>
      <c r="P65" s="261">
        <v>95</v>
      </c>
      <c r="Q65" s="157">
        <f t="shared" si="37"/>
        <v>2</v>
      </c>
      <c r="R65" s="261">
        <v>99</v>
      </c>
      <c r="S65" s="158">
        <f t="shared" si="38"/>
        <v>0</v>
      </c>
      <c r="T65" s="263">
        <v>1581</v>
      </c>
      <c r="U65" s="261">
        <v>1930</v>
      </c>
      <c r="V65" s="159">
        <f t="shared" si="24"/>
        <v>1.2207463630613535</v>
      </c>
      <c r="W65" s="152">
        <f t="shared" si="25"/>
        <v>2</v>
      </c>
      <c r="X65" s="155">
        <f t="shared" si="26"/>
        <v>7</v>
      </c>
      <c r="Y65" s="261">
        <v>17</v>
      </c>
      <c r="Z65" s="160">
        <f t="shared" si="27"/>
        <v>0</v>
      </c>
      <c r="AA65" s="261">
        <v>17</v>
      </c>
      <c r="AB65" s="160">
        <f t="shared" si="28"/>
        <v>0</v>
      </c>
      <c r="AC65" s="261">
        <v>12757</v>
      </c>
      <c r="AD65" s="161">
        <f t="shared" si="29"/>
        <v>0.621867992590426</v>
      </c>
      <c r="AE65" s="157">
        <f t="shared" si="30"/>
        <v>0</v>
      </c>
      <c r="AF65" s="261">
        <v>3266</v>
      </c>
      <c r="AG65" s="162"/>
      <c r="AH65" s="155">
        <f t="shared" si="39"/>
        <v>0</v>
      </c>
      <c r="AI65" s="182">
        <v>100</v>
      </c>
      <c r="AJ65" s="160">
        <f t="shared" si="31"/>
        <v>1</v>
      </c>
      <c r="AK65" s="163">
        <f t="shared" si="32"/>
        <v>1</v>
      </c>
      <c r="AL65" s="261">
        <v>545</v>
      </c>
      <c r="AM65" s="164">
        <f t="shared" si="33"/>
        <v>0.3453738910012674</v>
      </c>
      <c r="AN65" s="160">
        <f t="shared" si="34"/>
        <v>0</v>
      </c>
      <c r="AO65" s="163">
        <f t="shared" si="35"/>
        <v>8</v>
      </c>
      <c r="AP65" s="165">
        <f t="shared" si="36"/>
        <v>0.4705882352941177</v>
      </c>
      <c r="AQ65" s="334" t="s">
        <v>42</v>
      </c>
      <c r="AR65" s="278"/>
      <c r="AS65" s="128"/>
      <c r="AT65" s="128"/>
      <c r="AU65" s="128"/>
      <c r="AV65" s="128"/>
      <c r="AW65" s="128"/>
      <c r="AX65" s="128"/>
      <c r="AY65" s="128"/>
    </row>
    <row r="66" spans="1:51" s="281" customFormat="1" ht="17.25" customHeight="1">
      <c r="A66" s="198">
        <f t="shared" si="40"/>
        <v>18</v>
      </c>
      <c r="B66" s="260" t="s">
        <v>66</v>
      </c>
      <c r="C66" s="241">
        <v>26</v>
      </c>
      <c r="D66" s="261">
        <v>31</v>
      </c>
      <c r="E66" s="166"/>
      <c r="F66" s="155">
        <f t="shared" si="21"/>
        <v>1</v>
      </c>
      <c r="G66" s="244">
        <v>651</v>
      </c>
      <c r="H66" s="261">
        <v>657</v>
      </c>
      <c r="I66" s="167"/>
      <c r="J66" s="155">
        <f t="shared" si="22"/>
        <v>1</v>
      </c>
      <c r="K66" s="240">
        <v>24</v>
      </c>
      <c r="L66" s="182">
        <v>24</v>
      </c>
      <c r="M66" s="155"/>
      <c r="N66" s="157">
        <f t="shared" si="23"/>
        <v>1</v>
      </c>
      <c r="O66" s="261">
        <v>599</v>
      </c>
      <c r="P66" s="261">
        <v>63</v>
      </c>
      <c r="Q66" s="157">
        <f t="shared" si="37"/>
        <v>0</v>
      </c>
      <c r="R66" s="261">
        <v>175</v>
      </c>
      <c r="S66" s="158">
        <f t="shared" si="38"/>
        <v>1</v>
      </c>
      <c r="T66" s="263">
        <v>744</v>
      </c>
      <c r="U66" s="261">
        <v>785</v>
      </c>
      <c r="V66" s="159">
        <f t="shared" si="24"/>
        <v>1.0551075268817205</v>
      </c>
      <c r="W66" s="152">
        <f t="shared" si="25"/>
        <v>2</v>
      </c>
      <c r="X66" s="155">
        <f t="shared" si="26"/>
        <v>6</v>
      </c>
      <c r="Y66" s="261">
        <v>30</v>
      </c>
      <c r="Z66" s="160">
        <f t="shared" si="27"/>
        <v>0</v>
      </c>
      <c r="AA66" s="261">
        <v>29</v>
      </c>
      <c r="AB66" s="160">
        <f t="shared" si="28"/>
        <v>0</v>
      </c>
      <c r="AC66" s="261">
        <v>6023</v>
      </c>
      <c r="AD66" s="161">
        <f t="shared" si="29"/>
        <v>0.7051867462826368</v>
      </c>
      <c r="AE66" s="157">
        <f t="shared" si="30"/>
        <v>0</v>
      </c>
      <c r="AF66" s="261">
        <v>3972</v>
      </c>
      <c r="AG66" s="168"/>
      <c r="AH66" s="155">
        <f t="shared" si="39"/>
        <v>1</v>
      </c>
      <c r="AI66" s="182">
        <v>100</v>
      </c>
      <c r="AJ66" s="160">
        <f t="shared" si="31"/>
        <v>1</v>
      </c>
      <c r="AK66" s="163">
        <f t="shared" si="32"/>
        <v>2</v>
      </c>
      <c r="AL66" s="261">
        <v>168</v>
      </c>
      <c r="AM66" s="164">
        <f t="shared" si="33"/>
        <v>0.2557077625570776</v>
      </c>
      <c r="AN66" s="160">
        <f t="shared" si="34"/>
        <v>0</v>
      </c>
      <c r="AO66" s="163">
        <f t="shared" si="35"/>
        <v>8</v>
      </c>
      <c r="AP66" s="165">
        <f t="shared" si="36"/>
        <v>0.4705882352941177</v>
      </c>
      <c r="AQ66" s="334" t="s">
        <v>42</v>
      </c>
      <c r="AR66" s="278"/>
      <c r="AS66" s="125"/>
      <c r="AT66" s="125"/>
      <c r="AU66" s="125"/>
      <c r="AV66" s="125"/>
      <c r="AW66" s="125"/>
      <c r="AX66" s="125"/>
      <c r="AY66" s="125"/>
    </row>
    <row r="67" spans="1:51" s="128" customFormat="1" ht="16.5" customHeight="1">
      <c r="A67" s="198">
        <f t="shared" si="40"/>
        <v>19</v>
      </c>
      <c r="B67" s="260" t="s">
        <v>67</v>
      </c>
      <c r="C67" s="241">
        <v>87</v>
      </c>
      <c r="D67" s="261">
        <v>94</v>
      </c>
      <c r="E67" s="169"/>
      <c r="F67" s="155">
        <f t="shared" si="21"/>
        <v>1</v>
      </c>
      <c r="G67" s="244">
        <v>1800</v>
      </c>
      <c r="H67" s="261">
        <v>1800</v>
      </c>
      <c r="I67" s="170"/>
      <c r="J67" s="155">
        <f t="shared" si="22"/>
        <v>1</v>
      </c>
      <c r="K67" s="240">
        <v>54</v>
      </c>
      <c r="L67" s="182">
        <v>54</v>
      </c>
      <c r="M67" s="155"/>
      <c r="N67" s="157">
        <f t="shared" si="23"/>
        <v>1</v>
      </c>
      <c r="O67" s="261">
        <v>1444</v>
      </c>
      <c r="P67" s="261">
        <v>85</v>
      </c>
      <c r="Q67" s="157">
        <f t="shared" si="37"/>
        <v>1</v>
      </c>
      <c r="R67" s="261">
        <v>301</v>
      </c>
      <c r="S67" s="158">
        <f t="shared" si="38"/>
        <v>1</v>
      </c>
      <c r="T67" s="273">
        <v>1674</v>
      </c>
      <c r="U67" s="261">
        <v>1912</v>
      </c>
      <c r="V67" s="159">
        <f t="shared" si="24"/>
        <v>1.1421744324970131</v>
      </c>
      <c r="W67" s="152">
        <f t="shared" si="25"/>
        <v>2</v>
      </c>
      <c r="X67" s="155">
        <f t="shared" si="26"/>
        <v>7</v>
      </c>
      <c r="Y67" s="261">
        <v>54</v>
      </c>
      <c r="Z67" s="160">
        <f t="shared" si="27"/>
        <v>0</v>
      </c>
      <c r="AA67" s="261">
        <v>34</v>
      </c>
      <c r="AB67" s="160">
        <f t="shared" si="28"/>
        <v>0</v>
      </c>
      <c r="AC67" s="261">
        <v>33163</v>
      </c>
      <c r="AD67" s="161">
        <f t="shared" si="29"/>
        <v>1.4172222222222222</v>
      </c>
      <c r="AE67" s="157">
        <f t="shared" si="30"/>
        <v>1</v>
      </c>
      <c r="AF67" s="261">
        <v>13652</v>
      </c>
      <c r="AG67" s="162"/>
      <c r="AH67" s="155">
        <f t="shared" si="39"/>
        <v>1</v>
      </c>
      <c r="AI67" s="182">
        <v>100</v>
      </c>
      <c r="AJ67" s="160">
        <f t="shared" si="31"/>
        <v>1</v>
      </c>
      <c r="AK67" s="163">
        <f t="shared" si="32"/>
        <v>3</v>
      </c>
      <c r="AL67" s="261">
        <v>1536</v>
      </c>
      <c r="AM67" s="164">
        <f t="shared" si="33"/>
        <v>0.8533333333333334</v>
      </c>
      <c r="AN67" s="160">
        <f t="shared" si="34"/>
        <v>2</v>
      </c>
      <c r="AO67" s="163">
        <f t="shared" si="35"/>
        <v>12</v>
      </c>
      <c r="AP67" s="165">
        <f t="shared" si="36"/>
        <v>0.7058823529411765</v>
      </c>
      <c r="AQ67" s="334" t="s">
        <v>42</v>
      </c>
      <c r="AR67" s="278"/>
      <c r="AS67" s="125"/>
      <c r="AT67" s="125"/>
      <c r="AU67" s="125"/>
      <c r="AV67" s="125"/>
      <c r="AW67" s="125"/>
      <c r="AX67" s="125"/>
      <c r="AY67" s="125"/>
    </row>
    <row r="68" spans="1:44" s="128" customFormat="1" ht="14.25" customHeight="1">
      <c r="A68" s="198">
        <f t="shared" si="40"/>
        <v>20</v>
      </c>
      <c r="B68" s="260" t="s">
        <v>68</v>
      </c>
      <c r="C68" s="241">
        <v>46</v>
      </c>
      <c r="D68" s="261">
        <v>56</v>
      </c>
      <c r="E68" s="166"/>
      <c r="F68" s="155">
        <f t="shared" si="21"/>
        <v>1</v>
      </c>
      <c r="G68" s="244">
        <v>1114</v>
      </c>
      <c r="H68" s="261">
        <v>1127</v>
      </c>
      <c r="I68" s="167"/>
      <c r="J68" s="155">
        <f t="shared" si="22"/>
        <v>1</v>
      </c>
      <c r="K68" s="240">
        <v>41</v>
      </c>
      <c r="L68" s="182">
        <v>41</v>
      </c>
      <c r="M68" s="155"/>
      <c r="N68" s="157">
        <f t="shared" si="23"/>
        <v>1</v>
      </c>
      <c r="O68" s="261">
        <v>665</v>
      </c>
      <c r="P68" s="261">
        <v>63</v>
      </c>
      <c r="Q68" s="157">
        <f t="shared" si="37"/>
        <v>0</v>
      </c>
      <c r="R68" s="261">
        <v>122</v>
      </c>
      <c r="S68" s="158">
        <f t="shared" si="38"/>
        <v>0</v>
      </c>
      <c r="T68" s="280">
        <v>1271</v>
      </c>
      <c r="U68" s="261">
        <v>1525</v>
      </c>
      <c r="V68" s="159">
        <f t="shared" si="24"/>
        <v>1.1998426435877263</v>
      </c>
      <c r="W68" s="152">
        <f t="shared" si="25"/>
        <v>2</v>
      </c>
      <c r="X68" s="155">
        <f t="shared" si="26"/>
        <v>5</v>
      </c>
      <c r="Y68" s="261">
        <v>10</v>
      </c>
      <c r="Z68" s="160">
        <f t="shared" si="27"/>
        <v>0</v>
      </c>
      <c r="AA68" s="261">
        <v>2</v>
      </c>
      <c r="AB68" s="160">
        <f t="shared" si="28"/>
        <v>0</v>
      </c>
      <c r="AC68" s="261">
        <v>3715</v>
      </c>
      <c r="AD68" s="161">
        <f t="shared" si="29"/>
        <v>0.2535663094669306</v>
      </c>
      <c r="AE68" s="157">
        <f t="shared" si="30"/>
        <v>0</v>
      </c>
      <c r="AF68" s="261">
        <v>967</v>
      </c>
      <c r="AG68" s="168"/>
      <c r="AH68" s="155">
        <f t="shared" si="39"/>
        <v>0</v>
      </c>
      <c r="AI68" s="182">
        <v>100</v>
      </c>
      <c r="AJ68" s="160">
        <f t="shared" si="31"/>
        <v>1</v>
      </c>
      <c r="AK68" s="163">
        <f t="shared" si="32"/>
        <v>1</v>
      </c>
      <c r="AL68" s="261">
        <v>63</v>
      </c>
      <c r="AM68" s="164">
        <f t="shared" si="33"/>
        <v>0.055900621118012424</v>
      </c>
      <c r="AN68" s="160">
        <f t="shared" si="34"/>
        <v>0</v>
      </c>
      <c r="AO68" s="163">
        <f t="shared" si="35"/>
        <v>6</v>
      </c>
      <c r="AP68" s="165">
        <f t="shared" si="36"/>
        <v>0.35294117647058826</v>
      </c>
      <c r="AQ68" s="334" t="s">
        <v>42</v>
      </c>
      <c r="AR68" s="278"/>
    </row>
    <row r="69" spans="1:51" s="128" customFormat="1" ht="15" customHeight="1">
      <c r="A69" s="198">
        <f t="shared" si="40"/>
        <v>21</v>
      </c>
      <c r="B69" s="260" t="s">
        <v>71</v>
      </c>
      <c r="C69" s="241">
        <v>86</v>
      </c>
      <c r="D69" s="261">
        <v>105</v>
      </c>
      <c r="E69" s="166"/>
      <c r="F69" s="155">
        <f t="shared" si="21"/>
        <v>1</v>
      </c>
      <c r="G69" s="244">
        <v>2011</v>
      </c>
      <c r="H69" s="261">
        <v>2008</v>
      </c>
      <c r="I69" s="167"/>
      <c r="J69" s="155">
        <f t="shared" si="22"/>
        <v>1</v>
      </c>
      <c r="K69" s="240">
        <v>72</v>
      </c>
      <c r="L69" s="182">
        <v>72</v>
      </c>
      <c r="M69" s="155"/>
      <c r="N69" s="157">
        <f t="shared" si="23"/>
        <v>1</v>
      </c>
      <c r="O69" s="261">
        <v>1932</v>
      </c>
      <c r="P69" s="261">
        <v>75</v>
      </c>
      <c r="Q69" s="157">
        <f t="shared" si="37"/>
        <v>1</v>
      </c>
      <c r="R69" s="261">
        <v>249</v>
      </c>
      <c r="S69" s="158">
        <f t="shared" si="38"/>
        <v>1</v>
      </c>
      <c r="T69" s="263">
        <v>2232</v>
      </c>
      <c r="U69" s="261">
        <v>2530</v>
      </c>
      <c r="V69" s="159">
        <f t="shared" si="24"/>
        <v>1.1335125448028673</v>
      </c>
      <c r="W69" s="152">
        <f t="shared" si="25"/>
        <v>2</v>
      </c>
      <c r="X69" s="155">
        <f t="shared" si="26"/>
        <v>7</v>
      </c>
      <c r="Y69" s="261">
        <v>43</v>
      </c>
      <c r="Z69" s="160">
        <f t="shared" si="27"/>
        <v>0</v>
      </c>
      <c r="AA69" s="261">
        <v>27</v>
      </c>
      <c r="AB69" s="160">
        <f t="shared" si="28"/>
        <v>0</v>
      </c>
      <c r="AC69" s="261">
        <v>30526</v>
      </c>
      <c r="AD69" s="161">
        <f t="shared" si="29"/>
        <v>1.1693993257738278</v>
      </c>
      <c r="AE69" s="157">
        <f t="shared" si="30"/>
        <v>0</v>
      </c>
      <c r="AF69" s="261">
        <v>9528</v>
      </c>
      <c r="AG69" s="168"/>
      <c r="AH69" s="155">
        <f t="shared" si="39"/>
        <v>1</v>
      </c>
      <c r="AI69" s="182">
        <v>100</v>
      </c>
      <c r="AJ69" s="160">
        <f t="shared" si="31"/>
        <v>1</v>
      </c>
      <c r="AK69" s="163">
        <f t="shared" si="32"/>
        <v>2</v>
      </c>
      <c r="AL69" s="261">
        <v>846</v>
      </c>
      <c r="AM69" s="164">
        <f t="shared" si="33"/>
        <v>0.4213147410358566</v>
      </c>
      <c r="AN69" s="160">
        <f t="shared" si="34"/>
        <v>0</v>
      </c>
      <c r="AO69" s="163">
        <f t="shared" si="35"/>
        <v>9</v>
      </c>
      <c r="AP69" s="165">
        <f t="shared" si="36"/>
        <v>0.5294117647058824</v>
      </c>
      <c r="AQ69" s="334" t="s">
        <v>42</v>
      </c>
      <c r="AR69" s="278"/>
      <c r="AS69" s="125"/>
      <c r="AT69" s="125"/>
      <c r="AU69" s="125"/>
      <c r="AV69" s="125"/>
      <c r="AW69" s="125"/>
      <c r="AX69" s="125"/>
      <c r="AY69" s="125"/>
    </row>
    <row r="70" spans="1:44" s="128" customFormat="1" ht="14.25" customHeight="1">
      <c r="A70" s="198">
        <f t="shared" si="40"/>
        <v>22</v>
      </c>
      <c r="B70" s="260" t="s">
        <v>70</v>
      </c>
      <c r="C70" s="241">
        <v>69</v>
      </c>
      <c r="D70" s="261">
        <v>80</v>
      </c>
      <c r="E70" s="169"/>
      <c r="F70" s="155">
        <f t="shared" si="21"/>
        <v>1</v>
      </c>
      <c r="G70" s="246">
        <v>2171</v>
      </c>
      <c r="H70" s="261">
        <v>2167</v>
      </c>
      <c r="I70" s="170"/>
      <c r="J70" s="155">
        <f t="shared" si="22"/>
        <v>1</v>
      </c>
      <c r="K70" s="248">
        <v>63</v>
      </c>
      <c r="L70" s="182">
        <v>63</v>
      </c>
      <c r="M70" s="155"/>
      <c r="N70" s="157">
        <f t="shared" si="23"/>
        <v>1</v>
      </c>
      <c r="O70" s="261">
        <v>3990</v>
      </c>
      <c r="P70" s="261">
        <v>100</v>
      </c>
      <c r="Q70" s="157">
        <f t="shared" si="37"/>
        <v>2</v>
      </c>
      <c r="R70" s="261">
        <v>154</v>
      </c>
      <c r="S70" s="158">
        <f t="shared" si="38"/>
        <v>1</v>
      </c>
      <c r="T70" s="263">
        <v>1953</v>
      </c>
      <c r="U70" s="261">
        <v>2275</v>
      </c>
      <c r="V70" s="159">
        <f t="shared" si="24"/>
        <v>1.1648745519713262</v>
      </c>
      <c r="W70" s="152">
        <f t="shared" si="25"/>
        <v>2</v>
      </c>
      <c r="X70" s="155">
        <f t="shared" si="26"/>
        <v>8</v>
      </c>
      <c r="Y70" s="261">
        <v>24</v>
      </c>
      <c r="Z70" s="160">
        <f t="shared" si="27"/>
        <v>0</v>
      </c>
      <c r="AA70" s="261">
        <v>10</v>
      </c>
      <c r="AB70" s="160">
        <f t="shared" si="28"/>
        <v>0</v>
      </c>
      <c r="AC70" s="261">
        <v>21450</v>
      </c>
      <c r="AD70" s="161">
        <f t="shared" si="29"/>
        <v>0.7614213197969543</v>
      </c>
      <c r="AE70" s="157">
        <f t="shared" si="30"/>
        <v>0</v>
      </c>
      <c r="AF70" s="261">
        <v>6098</v>
      </c>
      <c r="AG70" s="162"/>
      <c r="AH70" s="155">
        <f t="shared" si="39"/>
        <v>0</v>
      </c>
      <c r="AI70" s="182">
        <v>100</v>
      </c>
      <c r="AJ70" s="160">
        <f t="shared" si="31"/>
        <v>1</v>
      </c>
      <c r="AK70" s="163">
        <f t="shared" si="32"/>
        <v>1</v>
      </c>
      <c r="AL70" s="261">
        <v>322</v>
      </c>
      <c r="AM70" s="164">
        <f t="shared" si="33"/>
        <v>0.148592524227042</v>
      </c>
      <c r="AN70" s="160">
        <f t="shared" si="34"/>
        <v>0</v>
      </c>
      <c r="AO70" s="163">
        <f t="shared" si="35"/>
        <v>9</v>
      </c>
      <c r="AP70" s="165">
        <f t="shared" si="36"/>
        <v>0.5294117647058824</v>
      </c>
      <c r="AQ70" s="334" t="s">
        <v>42</v>
      </c>
      <c r="AR70" s="278"/>
    </row>
    <row r="71" spans="1:44" s="128" customFormat="1" ht="14.25" customHeight="1">
      <c r="A71" s="198">
        <f t="shared" si="40"/>
        <v>23</v>
      </c>
      <c r="B71" s="260" t="s">
        <v>45</v>
      </c>
      <c r="C71" s="241">
        <v>20</v>
      </c>
      <c r="D71" s="261">
        <v>23</v>
      </c>
      <c r="E71" s="282"/>
      <c r="F71" s="155">
        <f aca="true" t="shared" si="41" ref="F71:F96">IF(OR(D71&gt;(C71+20),(D71&lt;(C71-0))),0,1)</f>
        <v>1</v>
      </c>
      <c r="G71" s="244">
        <v>358</v>
      </c>
      <c r="H71" s="261">
        <v>368</v>
      </c>
      <c r="I71" s="167"/>
      <c r="J71" s="155">
        <f aca="true" t="shared" si="42" ref="J71:J96">IF(OR(H71&gt;(G71+100),H71&lt;(G71-50)),0,1)</f>
        <v>1</v>
      </c>
      <c r="K71" s="240">
        <v>15</v>
      </c>
      <c r="L71" s="182">
        <v>15</v>
      </c>
      <c r="M71" s="155"/>
      <c r="N71" s="157">
        <f aca="true" t="shared" si="43" ref="N71:N96">IF(L71&lt;&gt;K71,0,1)</f>
        <v>1</v>
      </c>
      <c r="O71" s="261">
        <v>563</v>
      </c>
      <c r="P71" s="261">
        <v>83</v>
      </c>
      <c r="Q71" s="157">
        <f t="shared" si="37"/>
        <v>1</v>
      </c>
      <c r="R71" s="261">
        <v>160</v>
      </c>
      <c r="S71" s="158">
        <f t="shared" si="38"/>
        <v>1</v>
      </c>
      <c r="T71" s="263">
        <v>465</v>
      </c>
      <c r="U71" s="261">
        <v>526</v>
      </c>
      <c r="V71" s="159">
        <f>U71/T71</f>
        <v>1.1311827956989247</v>
      </c>
      <c r="W71" s="152">
        <f>IF(V71&gt;=90%,2,IF(V71&gt;=70%,1,0))</f>
        <v>2</v>
      </c>
      <c r="X71" s="155">
        <f aca="true" t="shared" si="44" ref="X71:X96">F71+J71+N71+Q71+S71+W71</f>
        <v>7</v>
      </c>
      <c r="Y71" s="261">
        <v>51</v>
      </c>
      <c r="Z71" s="160">
        <f aca="true" t="shared" si="45" ref="Z71:Z96">IF(Y71&gt;=90,2,IF(Y71&gt;=70,1,0))</f>
        <v>0</v>
      </c>
      <c r="AA71" s="261">
        <v>38</v>
      </c>
      <c r="AB71" s="160">
        <f aca="true" t="shared" si="46" ref="AB71:AB96">IF(AA71&gt;=50,2,IF(AA71&gt;=40,1,0))</f>
        <v>0</v>
      </c>
      <c r="AC71" s="261">
        <v>5059</v>
      </c>
      <c r="AD71" s="161">
        <f aca="true" t="shared" si="47" ref="AD71:AD96">AC71/H71/13</f>
        <v>1.0574832775919734</v>
      </c>
      <c r="AE71" s="157">
        <f aca="true" t="shared" si="48" ref="AE71:AE96">IF(AD71&gt;1.36,1,0)</f>
        <v>0</v>
      </c>
      <c r="AF71" s="261">
        <v>978</v>
      </c>
      <c r="AG71" s="168"/>
      <c r="AH71" s="155">
        <f t="shared" si="39"/>
        <v>0</v>
      </c>
      <c r="AI71" s="182">
        <v>100</v>
      </c>
      <c r="AJ71" s="160">
        <f>IF(AI71&gt;=60,1,0)</f>
        <v>1</v>
      </c>
      <c r="AK71" s="163">
        <f aca="true" t="shared" si="49" ref="AK71:AK96">Z71+AB71+AE71+AH71+AJ71</f>
        <v>1</v>
      </c>
      <c r="AL71" s="261">
        <v>254</v>
      </c>
      <c r="AM71" s="164">
        <f aca="true" t="shared" si="50" ref="AM71:AM96">AL71/H71</f>
        <v>0.6902173913043478</v>
      </c>
      <c r="AN71" s="160">
        <f aca="true" t="shared" si="51" ref="AN71:AN96">IF(AM71&gt;=85%,2,IF(AM71&gt;=50%,1,0))</f>
        <v>1</v>
      </c>
      <c r="AO71" s="163">
        <f aca="true" t="shared" si="52" ref="AO71:AO96">AN71+X71+AK71</f>
        <v>9</v>
      </c>
      <c r="AP71" s="165">
        <f aca="true" t="shared" si="53" ref="AP71:AP96">((AO71*100)/$AP$4)/100</f>
        <v>0.5294117647058824</v>
      </c>
      <c r="AQ71" s="334" t="s">
        <v>42</v>
      </c>
      <c r="AR71" s="278"/>
    </row>
    <row r="72" spans="1:44" s="128" customFormat="1" ht="14.25" customHeight="1">
      <c r="A72" s="198">
        <f t="shared" si="40"/>
        <v>24</v>
      </c>
      <c r="B72" s="260" t="s">
        <v>72</v>
      </c>
      <c r="C72" s="241">
        <v>41</v>
      </c>
      <c r="D72" s="261">
        <v>59</v>
      </c>
      <c r="E72" s="174"/>
      <c r="F72" s="155">
        <f t="shared" si="41"/>
        <v>1</v>
      </c>
      <c r="G72" s="242">
        <v>844</v>
      </c>
      <c r="H72" s="261">
        <v>853</v>
      </c>
      <c r="I72" s="174"/>
      <c r="J72" s="155">
        <f t="shared" si="42"/>
        <v>1</v>
      </c>
      <c r="K72" s="243">
        <v>33</v>
      </c>
      <c r="L72" s="182">
        <v>33</v>
      </c>
      <c r="M72" s="174"/>
      <c r="N72" s="157">
        <f t="shared" si="43"/>
        <v>1</v>
      </c>
      <c r="O72" s="261">
        <v>1221</v>
      </c>
      <c r="P72" s="261">
        <v>91</v>
      </c>
      <c r="Q72" s="157">
        <f t="shared" si="37"/>
        <v>2</v>
      </c>
      <c r="R72" s="261">
        <v>178</v>
      </c>
      <c r="S72" s="158">
        <f t="shared" si="38"/>
        <v>1</v>
      </c>
      <c r="T72" s="263">
        <v>1023</v>
      </c>
      <c r="U72" s="261">
        <v>1132</v>
      </c>
      <c r="V72" s="159">
        <f>U72/T72</f>
        <v>1.1065493646138806</v>
      </c>
      <c r="W72" s="152">
        <f>IF(V72&gt;=90%,2,IF(V72&gt;=70%,1,0))</f>
        <v>2</v>
      </c>
      <c r="X72" s="155">
        <f t="shared" si="44"/>
        <v>8</v>
      </c>
      <c r="Y72" s="261">
        <v>76</v>
      </c>
      <c r="Z72" s="160">
        <f t="shared" si="45"/>
        <v>1</v>
      </c>
      <c r="AA72" s="261">
        <v>67</v>
      </c>
      <c r="AB72" s="160">
        <f t="shared" si="46"/>
        <v>2</v>
      </c>
      <c r="AC72" s="261">
        <v>20929</v>
      </c>
      <c r="AD72" s="161">
        <f t="shared" si="47"/>
        <v>1.8873658580575343</v>
      </c>
      <c r="AE72" s="157">
        <f t="shared" si="48"/>
        <v>1</v>
      </c>
      <c r="AF72" s="261">
        <v>5260</v>
      </c>
      <c r="AG72" s="168"/>
      <c r="AH72" s="155">
        <f t="shared" si="39"/>
        <v>1</v>
      </c>
      <c r="AI72" s="182">
        <v>100</v>
      </c>
      <c r="AJ72" s="160">
        <f>IF(AI72&gt;=60,1,0)</f>
        <v>1</v>
      </c>
      <c r="AK72" s="163">
        <f t="shared" si="49"/>
        <v>6</v>
      </c>
      <c r="AL72" s="261">
        <v>1404</v>
      </c>
      <c r="AM72" s="164">
        <f t="shared" si="50"/>
        <v>1.6459554513481829</v>
      </c>
      <c r="AN72" s="160">
        <f t="shared" si="51"/>
        <v>2</v>
      </c>
      <c r="AO72" s="163">
        <f t="shared" si="52"/>
        <v>16</v>
      </c>
      <c r="AP72" s="165">
        <f t="shared" si="53"/>
        <v>0.9411764705882354</v>
      </c>
      <c r="AQ72" s="334" t="s">
        <v>42</v>
      </c>
      <c r="AR72" s="278"/>
    </row>
    <row r="73" spans="1:44" s="128" customFormat="1" ht="15" customHeight="1">
      <c r="A73" s="198">
        <f t="shared" si="40"/>
        <v>25</v>
      </c>
      <c r="B73" s="260" t="s">
        <v>76</v>
      </c>
      <c r="C73" s="241">
        <v>65</v>
      </c>
      <c r="D73" s="261">
        <v>73</v>
      </c>
      <c r="E73" s="154"/>
      <c r="F73" s="155">
        <f t="shared" si="41"/>
        <v>1</v>
      </c>
      <c r="G73" s="246">
        <v>1380</v>
      </c>
      <c r="H73" s="261">
        <v>1393</v>
      </c>
      <c r="I73" s="154"/>
      <c r="J73" s="155">
        <f t="shared" si="42"/>
        <v>1</v>
      </c>
      <c r="K73" s="248">
        <v>50</v>
      </c>
      <c r="L73" s="182">
        <v>50</v>
      </c>
      <c r="M73" s="154"/>
      <c r="N73" s="157">
        <f t="shared" si="43"/>
        <v>1</v>
      </c>
      <c r="O73" s="261">
        <v>1240</v>
      </c>
      <c r="P73" s="261">
        <v>82</v>
      </c>
      <c r="Q73" s="157">
        <f t="shared" si="37"/>
        <v>1</v>
      </c>
      <c r="R73" s="261">
        <v>207</v>
      </c>
      <c r="S73" s="158">
        <f t="shared" si="38"/>
        <v>1</v>
      </c>
      <c r="T73" s="263">
        <v>1550</v>
      </c>
      <c r="U73" s="261">
        <v>1818</v>
      </c>
      <c r="V73" s="159">
        <f>U73/T73</f>
        <v>1.1729032258064516</v>
      </c>
      <c r="W73" s="152">
        <f>IF(V73&gt;=90%,2,IF(V73&gt;=70%,1,0))</f>
        <v>2</v>
      </c>
      <c r="X73" s="155">
        <f t="shared" si="44"/>
        <v>7</v>
      </c>
      <c r="Y73" s="261">
        <v>48</v>
      </c>
      <c r="Z73" s="160">
        <f t="shared" si="45"/>
        <v>0</v>
      </c>
      <c r="AA73" s="261">
        <v>7</v>
      </c>
      <c r="AB73" s="160">
        <f t="shared" si="46"/>
        <v>0</v>
      </c>
      <c r="AC73" s="261">
        <v>20849</v>
      </c>
      <c r="AD73" s="161">
        <f t="shared" si="47"/>
        <v>1.1513059804517092</v>
      </c>
      <c r="AE73" s="157">
        <f t="shared" si="48"/>
        <v>0</v>
      </c>
      <c r="AF73" s="261">
        <v>6817</v>
      </c>
      <c r="AG73" s="162"/>
      <c r="AH73" s="155">
        <f t="shared" si="39"/>
        <v>1</v>
      </c>
      <c r="AI73" s="182">
        <v>100</v>
      </c>
      <c r="AJ73" s="160">
        <f>IF(AI73&gt;=60,1,0)</f>
        <v>1</v>
      </c>
      <c r="AK73" s="163">
        <f t="shared" si="49"/>
        <v>2</v>
      </c>
      <c r="AL73" s="261">
        <v>368</v>
      </c>
      <c r="AM73" s="164">
        <f t="shared" si="50"/>
        <v>0.2641780330222541</v>
      </c>
      <c r="AN73" s="160">
        <f t="shared" si="51"/>
        <v>0</v>
      </c>
      <c r="AO73" s="163">
        <f t="shared" si="52"/>
        <v>9</v>
      </c>
      <c r="AP73" s="165">
        <f t="shared" si="53"/>
        <v>0.5294117647058824</v>
      </c>
      <c r="AQ73" s="334" t="s">
        <v>42</v>
      </c>
      <c r="AR73" s="278"/>
    </row>
    <row r="74" spans="1:44" s="128" customFormat="1" ht="14.25" customHeight="1">
      <c r="A74" s="198">
        <f t="shared" si="40"/>
        <v>26</v>
      </c>
      <c r="B74" s="260" t="s">
        <v>77</v>
      </c>
      <c r="C74" s="241">
        <v>31</v>
      </c>
      <c r="D74" s="261">
        <v>35</v>
      </c>
      <c r="E74" s="154"/>
      <c r="F74" s="155">
        <f t="shared" si="41"/>
        <v>1</v>
      </c>
      <c r="G74" s="244">
        <v>576</v>
      </c>
      <c r="H74" s="261">
        <v>576</v>
      </c>
      <c r="I74" s="154"/>
      <c r="J74" s="155">
        <f t="shared" si="42"/>
        <v>1</v>
      </c>
      <c r="K74" s="240">
        <v>23</v>
      </c>
      <c r="L74" s="182">
        <v>23</v>
      </c>
      <c r="M74" s="154"/>
      <c r="N74" s="157">
        <f t="shared" si="43"/>
        <v>1</v>
      </c>
      <c r="O74" s="261">
        <v>819</v>
      </c>
      <c r="P74" s="261">
        <v>82</v>
      </c>
      <c r="Q74" s="157">
        <f t="shared" si="37"/>
        <v>1</v>
      </c>
      <c r="R74" s="261">
        <v>84</v>
      </c>
      <c r="S74" s="158">
        <f t="shared" si="38"/>
        <v>0</v>
      </c>
      <c r="T74" s="263">
        <v>713</v>
      </c>
      <c r="U74" s="261">
        <v>755</v>
      </c>
      <c r="V74" s="159">
        <f>U74/T74</f>
        <v>1.05890603085554</v>
      </c>
      <c r="W74" s="152">
        <f>IF(V74&gt;=90%,2,IF(V74&gt;=70%,1,0))</f>
        <v>2</v>
      </c>
      <c r="X74" s="155">
        <f t="shared" si="44"/>
        <v>6</v>
      </c>
      <c r="Y74" s="261">
        <v>19</v>
      </c>
      <c r="Z74" s="160">
        <f t="shared" si="45"/>
        <v>0</v>
      </c>
      <c r="AA74" s="261">
        <v>3</v>
      </c>
      <c r="AB74" s="160">
        <f t="shared" si="46"/>
        <v>0</v>
      </c>
      <c r="AC74" s="261">
        <v>10729</v>
      </c>
      <c r="AD74" s="161">
        <f t="shared" si="47"/>
        <v>1.4328258547008548</v>
      </c>
      <c r="AE74" s="157">
        <f t="shared" si="48"/>
        <v>1</v>
      </c>
      <c r="AF74" s="261">
        <v>2309</v>
      </c>
      <c r="AG74" s="162"/>
      <c r="AH74" s="155">
        <f t="shared" si="39"/>
        <v>1</v>
      </c>
      <c r="AI74" s="182">
        <v>100</v>
      </c>
      <c r="AJ74" s="160">
        <f>IF(AI74&gt;=60,1,0)</f>
        <v>1</v>
      </c>
      <c r="AK74" s="163">
        <f t="shared" si="49"/>
        <v>3</v>
      </c>
      <c r="AL74" s="261">
        <v>207</v>
      </c>
      <c r="AM74" s="164">
        <f t="shared" si="50"/>
        <v>0.359375</v>
      </c>
      <c r="AN74" s="160">
        <f t="shared" si="51"/>
        <v>0</v>
      </c>
      <c r="AO74" s="163">
        <f t="shared" si="52"/>
        <v>9</v>
      </c>
      <c r="AP74" s="165">
        <f t="shared" si="53"/>
        <v>0.5294117647058824</v>
      </c>
      <c r="AQ74" s="334" t="s">
        <v>42</v>
      </c>
      <c r="AR74" s="278"/>
    </row>
    <row r="75" spans="1:51" s="128" customFormat="1" ht="14.25" customHeight="1">
      <c r="A75" s="198">
        <f t="shared" si="40"/>
        <v>27</v>
      </c>
      <c r="B75" s="260" t="s">
        <v>46</v>
      </c>
      <c r="C75" s="241">
        <v>93</v>
      </c>
      <c r="D75" s="261">
        <v>111</v>
      </c>
      <c r="E75" s="169"/>
      <c r="F75" s="155">
        <f t="shared" si="41"/>
        <v>1</v>
      </c>
      <c r="G75" s="265">
        <v>2693</v>
      </c>
      <c r="H75" s="261">
        <v>2700</v>
      </c>
      <c r="I75" s="170"/>
      <c r="J75" s="155">
        <f t="shared" si="42"/>
        <v>1</v>
      </c>
      <c r="K75" s="266">
        <v>79</v>
      </c>
      <c r="L75" s="182">
        <v>79</v>
      </c>
      <c r="M75" s="155"/>
      <c r="N75" s="157">
        <f t="shared" si="43"/>
        <v>1</v>
      </c>
      <c r="O75" s="261">
        <v>4915</v>
      </c>
      <c r="P75" s="261">
        <v>99</v>
      </c>
      <c r="Q75" s="157">
        <f t="shared" si="37"/>
        <v>2</v>
      </c>
      <c r="R75" s="261">
        <v>144</v>
      </c>
      <c r="S75" s="158">
        <f t="shared" si="38"/>
        <v>0</v>
      </c>
      <c r="T75" s="267">
        <v>2449</v>
      </c>
      <c r="U75" s="261">
        <v>2841</v>
      </c>
      <c r="V75" s="159">
        <f>U75/T75</f>
        <v>1.1600653327888935</v>
      </c>
      <c r="W75" s="152">
        <f>IF(V75&gt;=90%,2,IF(V75&gt;=70%,1,0))</f>
        <v>2</v>
      </c>
      <c r="X75" s="155">
        <f t="shared" si="44"/>
        <v>7</v>
      </c>
      <c r="Y75" s="261">
        <v>15</v>
      </c>
      <c r="Z75" s="160">
        <f t="shared" si="45"/>
        <v>0</v>
      </c>
      <c r="AA75" s="261">
        <v>5</v>
      </c>
      <c r="AB75" s="160">
        <f t="shared" si="46"/>
        <v>0</v>
      </c>
      <c r="AC75" s="261">
        <v>37858</v>
      </c>
      <c r="AD75" s="161">
        <f t="shared" si="47"/>
        <v>1.0785754985754985</v>
      </c>
      <c r="AE75" s="157">
        <f t="shared" si="48"/>
        <v>0</v>
      </c>
      <c r="AF75" s="261">
        <v>9803</v>
      </c>
      <c r="AG75" s="162"/>
      <c r="AH75" s="155">
        <f t="shared" si="39"/>
        <v>1</v>
      </c>
      <c r="AI75" s="182">
        <v>100</v>
      </c>
      <c r="AJ75" s="160">
        <f>IF(AI75&gt;=60,1,0)</f>
        <v>1</v>
      </c>
      <c r="AK75" s="163">
        <f t="shared" si="49"/>
        <v>2</v>
      </c>
      <c r="AL75" s="261">
        <v>2993</v>
      </c>
      <c r="AM75" s="164">
        <f t="shared" si="50"/>
        <v>1.1085185185185185</v>
      </c>
      <c r="AN75" s="160">
        <f t="shared" si="51"/>
        <v>2</v>
      </c>
      <c r="AO75" s="163">
        <f t="shared" si="52"/>
        <v>11</v>
      </c>
      <c r="AP75" s="165">
        <f t="shared" si="53"/>
        <v>0.6470588235294117</v>
      </c>
      <c r="AQ75" s="334" t="s">
        <v>42</v>
      </c>
      <c r="AR75" s="278"/>
      <c r="AS75" s="132"/>
      <c r="AT75" s="132"/>
      <c r="AU75" s="132"/>
      <c r="AV75" s="132"/>
      <c r="AW75" s="132"/>
      <c r="AX75" s="132"/>
      <c r="AY75" s="132"/>
    </row>
    <row r="76" spans="1:44" s="128" customFormat="1" ht="14.25" customHeight="1">
      <c r="A76" s="198">
        <f t="shared" si="40"/>
        <v>28</v>
      </c>
      <c r="B76" s="260" t="s">
        <v>47</v>
      </c>
      <c r="C76" s="241">
        <v>47</v>
      </c>
      <c r="D76" s="261">
        <v>59</v>
      </c>
      <c r="E76" s="282"/>
      <c r="F76" s="282">
        <f t="shared" si="41"/>
        <v>1</v>
      </c>
      <c r="G76" s="242">
        <v>1023</v>
      </c>
      <c r="H76" s="261">
        <v>1038</v>
      </c>
      <c r="I76" s="282"/>
      <c r="J76" s="282">
        <f t="shared" si="42"/>
        <v>1</v>
      </c>
      <c r="K76" s="243">
        <v>38</v>
      </c>
      <c r="L76" s="182">
        <v>38</v>
      </c>
      <c r="M76" s="155"/>
      <c r="N76" s="157">
        <f t="shared" si="43"/>
        <v>1</v>
      </c>
      <c r="O76" s="261">
        <v>689</v>
      </c>
      <c r="P76" s="261">
        <v>74</v>
      </c>
      <c r="Q76" s="157">
        <v>1</v>
      </c>
      <c r="R76" s="261">
        <v>61</v>
      </c>
      <c r="S76" s="158">
        <f t="shared" si="38"/>
        <v>0</v>
      </c>
      <c r="T76" s="263">
        <v>1178</v>
      </c>
      <c r="U76" s="261">
        <v>1405</v>
      </c>
      <c r="V76" s="309"/>
      <c r="W76" s="152">
        <v>1</v>
      </c>
      <c r="X76" s="155">
        <f t="shared" si="44"/>
        <v>5</v>
      </c>
      <c r="Y76" s="261">
        <v>16</v>
      </c>
      <c r="Z76" s="160">
        <f t="shared" si="45"/>
        <v>0</v>
      </c>
      <c r="AA76" s="261">
        <v>4</v>
      </c>
      <c r="AB76" s="160">
        <f t="shared" si="46"/>
        <v>0</v>
      </c>
      <c r="AC76" s="261">
        <v>10454</v>
      </c>
      <c r="AD76" s="161">
        <f t="shared" si="47"/>
        <v>0.7747146880094857</v>
      </c>
      <c r="AE76" s="157">
        <f t="shared" si="48"/>
        <v>0</v>
      </c>
      <c r="AF76" s="261">
        <v>3077</v>
      </c>
      <c r="AG76" s="168"/>
      <c r="AH76" s="155">
        <f t="shared" si="39"/>
        <v>0</v>
      </c>
      <c r="AI76" s="182">
        <v>100</v>
      </c>
      <c r="AJ76" s="160">
        <v>1</v>
      </c>
      <c r="AK76" s="163">
        <f t="shared" si="49"/>
        <v>1</v>
      </c>
      <c r="AL76" s="261">
        <v>714</v>
      </c>
      <c r="AM76" s="164">
        <f t="shared" si="50"/>
        <v>0.6878612716763006</v>
      </c>
      <c r="AN76" s="160">
        <f t="shared" si="51"/>
        <v>1</v>
      </c>
      <c r="AO76" s="163">
        <f t="shared" si="52"/>
        <v>7</v>
      </c>
      <c r="AP76" s="165">
        <f t="shared" si="53"/>
        <v>0.411764705882353</v>
      </c>
      <c r="AQ76" s="334" t="s">
        <v>42</v>
      </c>
      <c r="AR76" s="278"/>
    </row>
    <row r="77" spans="1:51" s="128" customFormat="1" ht="14.25" customHeight="1">
      <c r="A77" s="198">
        <f t="shared" si="40"/>
        <v>29</v>
      </c>
      <c r="B77" s="260" t="s">
        <v>78</v>
      </c>
      <c r="C77" s="241">
        <v>64</v>
      </c>
      <c r="D77" s="261">
        <v>79</v>
      </c>
      <c r="E77" s="169"/>
      <c r="F77" s="155">
        <f t="shared" si="41"/>
        <v>1</v>
      </c>
      <c r="G77" s="265">
        <v>1485</v>
      </c>
      <c r="H77" s="261">
        <v>1515</v>
      </c>
      <c r="I77" s="170"/>
      <c r="J77" s="155">
        <f t="shared" si="42"/>
        <v>1</v>
      </c>
      <c r="K77" s="266">
        <v>52</v>
      </c>
      <c r="L77" s="182">
        <v>52</v>
      </c>
      <c r="M77" s="155"/>
      <c r="N77" s="157">
        <f t="shared" si="43"/>
        <v>1</v>
      </c>
      <c r="O77" s="261">
        <v>1723</v>
      </c>
      <c r="P77" s="261">
        <v>68</v>
      </c>
      <c r="Q77" s="157">
        <f aca="true" t="shared" si="54" ref="Q77:Q96">IF(P77&gt;=90,2,IF(P77&gt;=70,1,0))</f>
        <v>0</v>
      </c>
      <c r="R77" s="261">
        <v>124</v>
      </c>
      <c r="S77" s="158">
        <f aca="true" t="shared" si="55" ref="S77:S96">IF(R77&gt;150,1,0)</f>
        <v>0</v>
      </c>
      <c r="T77" s="268">
        <v>1612</v>
      </c>
      <c r="U77" s="261">
        <v>2046</v>
      </c>
      <c r="V77" s="159">
        <f aca="true" t="shared" si="56" ref="V77:V96">U77/T77</f>
        <v>1.2692307692307692</v>
      </c>
      <c r="W77" s="152">
        <f aca="true" t="shared" si="57" ref="W77:W96">IF(V77&gt;=90%,2,IF(V77&gt;=70%,1,0))</f>
        <v>2</v>
      </c>
      <c r="X77" s="155">
        <f t="shared" si="44"/>
        <v>5</v>
      </c>
      <c r="Y77" s="261">
        <v>38</v>
      </c>
      <c r="Z77" s="160">
        <f t="shared" si="45"/>
        <v>0</v>
      </c>
      <c r="AA77" s="261">
        <v>42</v>
      </c>
      <c r="AB77" s="160">
        <f t="shared" si="46"/>
        <v>1</v>
      </c>
      <c r="AC77" s="261">
        <v>34881</v>
      </c>
      <c r="AD77" s="161">
        <f t="shared" si="47"/>
        <v>1.771058644325971</v>
      </c>
      <c r="AE77" s="157">
        <f t="shared" si="48"/>
        <v>1</v>
      </c>
      <c r="AF77" s="261">
        <v>11322</v>
      </c>
      <c r="AG77" s="162"/>
      <c r="AH77" s="155">
        <f aca="true" t="shared" si="58" ref="AH77:AH96">IF(AF77&gt;H77*3,1,0)</f>
        <v>1</v>
      </c>
      <c r="AI77" s="182">
        <v>100</v>
      </c>
      <c r="AJ77" s="160">
        <f aca="true" t="shared" si="59" ref="AJ77:AJ96">IF(AI77&gt;=60,1,0)</f>
        <v>1</v>
      </c>
      <c r="AK77" s="163">
        <f t="shared" si="49"/>
        <v>4</v>
      </c>
      <c r="AL77" s="261">
        <v>806</v>
      </c>
      <c r="AM77" s="164">
        <f t="shared" si="50"/>
        <v>0.532013201320132</v>
      </c>
      <c r="AN77" s="160">
        <f t="shared" si="51"/>
        <v>1</v>
      </c>
      <c r="AO77" s="163">
        <f t="shared" si="52"/>
        <v>10</v>
      </c>
      <c r="AP77" s="165">
        <f t="shared" si="53"/>
        <v>0.5882352941176471</v>
      </c>
      <c r="AQ77" s="334" t="s">
        <v>42</v>
      </c>
      <c r="AR77" s="278"/>
      <c r="AS77" s="132"/>
      <c r="AT77" s="132"/>
      <c r="AU77" s="132"/>
      <c r="AV77" s="132"/>
      <c r="AW77" s="132"/>
      <c r="AX77" s="132"/>
      <c r="AY77" s="132"/>
    </row>
    <row r="78" spans="1:51" s="128" customFormat="1" ht="18" customHeight="1" thickBot="1">
      <c r="A78" s="198">
        <f t="shared" si="40"/>
        <v>30</v>
      </c>
      <c r="B78" s="335" t="s">
        <v>48</v>
      </c>
      <c r="C78" s="367">
        <v>55</v>
      </c>
      <c r="D78" s="336">
        <v>59</v>
      </c>
      <c r="E78" s="408"/>
      <c r="F78" s="201">
        <f t="shared" si="41"/>
        <v>1</v>
      </c>
      <c r="G78" s="374">
        <v>1265</v>
      </c>
      <c r="H78" s="336">
        <v>1201</v>
      </c>
      <c r="I78" s="410"/>
      <c r="J78" s="201">
        <f t="shared" si="42"/>
        <v>0</v>
      </c>
      <c r="K78" s="376">
        <v>41</v>
      </c>
      <c r="L78" s="202">
        <v>41</v>
      </c>
      <c r="M78" s="201"/>
      <c r="N78" s="203">
        <f t="shared" si="43"/>
        <v>1</v>
      </c>
      <c r="O78" s="336">
        <v>2343</v>
      </c>
      <c r="P78" s="336">
        <v>99</v>
      </c>
      <c r="Q78" s="203">
        <f t="shared" si="54"/>
        <v>2</v>
      </c>
      <c r="R78" s="336">
        <v>319</v>
      </c>
      <c r="S78" s="204">
        <f t="shared" si="55"/>
        <v>1</v>
      </c>
      <c r="T78" s="370">
        <v>1271</v>
      </c>
      <c r="U78" s="336">
        <v>1248</v>
      </c>
      <c r="V78" s="205">
        <f t="shared" si="56"/>
        <v>0.981904012588513</v>
      </c>
      <c r="W78" s="206">
        <f t="shared" si="57"/>
        <v>2</v>
      </c>
      <c r="X78" s="201">
        <f t="shared" si="44"/>
        <v>7</v>
      </c>
      <c r="Y78" s="336">
        <v>18</v>
      </c>
      <c r="Z78" s="207">
        <f t="shared" si="45"/>
        <v>0</v>
      </c>
      <c r="AA78" s="336">
        <v>23</v>
      </c>
      <c r="AB78" s="207">
        <f t="shared" si="46"/>
        <v>0</v>
      </c>
      <c r="AC78" s="336">
        <v>12152</v>
      </c>
      <c r="AD78" s="208">
        <f t="shared" si="47"/>
        <v>0.7783257541792097</v>
      </c>
      <c r="AE78" s="203">
        <f t="shared" si="48"/>
        <v>0</v>
      </c>
      <c r="AF78" s="336">
        <v>2924</v>
      </c>
      <c r="AG78" s="209"/>
      <c r="AH78" s="201">
        <f t="shared" si="58"/>
        <v>0</v>
      </c>
      <c r="AI78" s="202">
        <v>100</v>
      </c>
      <c r="AJ78" s="207">
        <f t="shared" si="59"/>
        <v>1</v>
      </c>
      <c r="AK78" s="210">
        <f t="shared" si="49"/>
        <v>1</v>
      </c>
      <c r="AL78" s="336">
        <v>519</v>
      </c>
      <c r="AM78" s="211">
        <f t="shared" si="50"/>
        <v>0.4321398834304746</v>
      </c>
      <c r="AN78" s="207">
        <f t="shared" si="51"/>
        <v>0</v>
      </c>
      <c r="AO78" s="210">
        <f t="shared" si="52"/>
        <v>8</v>
      </c>
      <c r="AP78" s="212">
        <f t="shared" si="53"/>
        <v>0.4705882352941177</v>
      </c>
      <c r="AQ78" s="372" t="s">
        <v>42</v>
      </c>
      <c r="AR78" s="278"/>
      <c r="AS78" s="125"/>
      <c r="AT78" s="125"/>
      <c r="AU78" s="125"/>
      <c r="AV78" s="125"/>
      <c r="AW78" s="125"/>
      <c r="AX78" s="125"/>
      <c r="AY78" s="125"/>
    </row>
    <row r="79" spans="1:51" s="128" customFormat="1" ht="18" customHeight="1">
      <c r="A79" s="197">
        <v>1</v>
      </c>
      <c r="B79" s="326" t="s">
        <v>90</v>
      </c>
      <c r="C79" s="327">
        <v>63</v>
      </c>
      <c r="D79" s="184">
        <v>86</v>
      </c>
      <c r="E79" s="363"/>
      <c r="F79" s="185">
        <f t="shared" si="41"/>
        <v>0</v>
      </c>
      <c r="G79" s="364">
        <v>1309</v>
      </c>
      <c r="H79" s="184">
        <v>1307</v>
      </c>
      <c r="I79" s="363"/>
      <c r="J79" s="185">
        <f t="shared" si="42"/>
        <v>1</v>
      </c>
      <c r="K79" s="365">
        <v>46</v>
      </c>
      <c r="L79" s="186">
        <v>47</v>
      </c>
      <c r="M79" s="363"/>
      <c r="N79" s="187">
        <f t="shared" si="43"/>
        <v>0</v>
      </c>
      <c r="O79" s="184">
        <v>1280</v>
      </c>
      <c r="P79" s="184">
        <v>66</v>
      </c>
      <c r="Q79" s="187">
        <f t="shared" si="54"/>
        <v>0</v>
      </c>
      <c r="R79" s="184">
        <v>327</v>
      </c>
      <c r="S79" s="188">
        <f t="shared" si="55"/>
        <v>1</v>
      </c>
      <c r="T79" s="366">
        <v>1426</v>
      </c>
      <c r="U79" s="184">
        <v>1695</v>
      </c>
      <c r="V79" s="189">
        <f t="shared" si="56"/>
        <v>1.188639551192146</v>
      </c>
      <c r="W79" s="190">
        <f t="shared" si="57"/>
        <v>2</v>
      </c>
      <c r="X79" s="185">
        <f t="shared" si="44"/>
        <v>4</v>
      </c>
      <c r="Y79" s="184">
        <v>69</v>
      </c>
      <c r="Z79" s="191">
        <f t="shared" si="45"/>
        <v>0</v>
      </c>
      <c r="AA79" s="184">
        <v>52</v>
      </c>
      <c r="AB79" s="191">
        <f t="shared" si="46"/>
        <v>2</v>
      </c>
      <c r="AC79" s="184">
        <v>24712</v>
      </c>
      <c r="AD79" s="192">
        <f t="shared" si="47"/>
        <v>1.45441704431758</v>
      </c>
      <c r="AE79" s="187">
        <f t="shared" si="48"/>
        <v>1</v>
      </c>
      <c r="AF79" s="184">
        <v>5916</v>
      </c>
      <c r="AG79" s="199"/>
      <c r="AH79" s="185">
        <f t="shared" si="58"/>
        <v>1</v>
      </c>
      <c r="AI79" s="186">
        <v>100</v>
      </c>
      <c r="AJ79" s="191">
        <f t="shared" si="59"/>
        <v>1</v>
      </c>
      <c r="AK79" s="193">
        <f t="shared" si="49"/>
        <v>5</v>
      </c>
      <c r="AL79" s="184">
        <v>68</v>
      </c>
      <c r="AM79" s="194">
        <f t="shared" si="50"/>
        <v>0.05202754399387911</v>
      </c>
      <c r="AN79" s="191">
        <f t="shared" si="51"/>
        <v>0</v>
      </c>
      <c r="AO79" s="195">
        <f t="shared" si="52"/>
        <v>9</v>
      </c>
      <c r="AP79" s="196">
        <f t="shared" si="53"/>
        <v>0.5294117647058824</v>
      </c>
      <c r="AQ79" s="333" t="s">
        <v>124</v>
      </c>
      <c r="AR79" s="278"/>
      <c r="AS79" s="125"/>
      <c r="AT79" s="125"/>
      <c r="AU79" s="125"/>
      <c r="AV79" s="125"/>
      <c r="AW79" s="125"/>
      <c r="AX79" s="125"/>
      <c r="AY79" s="125"/>
    </row>
    <row r="80" spans="1:44" s="128" customFormat="1" ht="18" customHeight="1">
      <c r="A80" s="198">
        <f>A79+1</f>
        <v>2</v>
      </c>
      <c r="B80" s="239" t="s">
        <v>93</v>
      </c>
      <c r="C80" s="241">
        <v>51</v>
      </c>
      <c r="D80" s="180">
        <v>56</v>
      </c>
      <c r="E80" s="166"/>
      <c r="F80" s="155">
        <f t="shared" si="41"/>
        <v>1</v>
      </c>
      <c r="G80" s="244">
        <v>898</v>
      </c>
      <c r="H80" s="180">
        <v>906</v>
      </c>
      <c r="I80" s="167"/>
      <c r="J80" s="155">
        <f t="shared" si="42"/>
        <v>1</v>
      </c>
      <c r="K80" s="240">
        <v>32</v>
      </c>
      <c r="L80" s="182">
        <v>32</v>
      </c>
      <c r="M80" s="155"/>
      <c r="N80" s="157">
        <f t="shared" si="43"/>
        <v>1</v>
      </c>
      <c r="O80" s="180">
        <v>935</v>
      </c>
      <c r="P80" s="180">
        <v>98</v>
      </c>
      <c r="Q80" s="157">
        <f t="shared" si="54"/>
        <v>2</v>
      </c>
      <c r="R80" s="180">
        <v>161</v>
      </c>
      <c r="S80" s="158">
        <f t="shared" si="55"/>
        <v>1</v>
      </c>
      <c r="T80" s="120">
        <v>992</v>
      </c>
      <c r="U80" s="180">
        <v>1250</v>
      </c>
      <c r="V80" s="159">
        <f t="shared" si="56"/>
        <v>1.2600806451612903</v>
      </c>
      <c r="W80" s="152">
        <f t="shared" si="57"/>
        <v>2</v>
      </c>
      <c r="X80" s="155">
        <f t="shared" si="44"/>
        <v>8</v>
      </c>
      <c r="Y80" s="180">
        <v>95</v>
      </c>
      <c r="Z80" s="160">
        <f t="shared" si="45"/>
        <v>2</v>
      </c>
      <c r="AA80" s="180">
        <v>67</v>
      </c>
      <c r="AB80" s="160">
        <f t="shared" si="46"/>
        <v>2</v>
      </c>
      <c r="AC80" s="180">
        <v>18417</v>
      </c>
      <c r="AD80" s="161">
        <f t="shared" si="47"/>
        <v>1.5636780438104942</v>
      </c>
      <c r="AE80" s="157">
        <f t="shared" si="48"/>
        <v>1</v>
      </c>
      <c r="AF80" s="180">
        <v>4394</v>
      </c>
      <c r="AG80" s="168"/>
      <c r="AH80" s="155">
        <f t="shared" si="58"/>
        <v>1</v>
      </c>
      <c r="AI80" s="181">
        <v>100</v>
      </c>
      <c r="AJ80" s="160">
        <f t="shared" si="59"/>
        <v>1</v>
      </c>
      <c r="AK80" s="163">
        <f t="shared" si="49"/>
        <v>7</v>
      </c>
      <c r="AL80" s="180">
        <v>595</v>
      </c>
      <c r="AM80" s="164">
        <f t="shared" si="50"/>
        <v>0.6567328918322296</v>
      </c>
      <c r="AN80" s="160">
        <f t="shared" si="51"/>
        <v>1</v>
      </c>
      <c r="AO80" s="163">
        <f t="shared" si="52"/>
        <v>16</v>
      </c>
      <c r="AP80" s="165">
        <f t="shared" si="53"/>
        <v>0.9411764705882354</v>
      </c>
      <c r="AQ80" s="334" t="s">
        <v>124</v>
      </c>
      <c r="AR80" s="278"/>
    </row>
    <row r="81" spans="1:51" s="128" customFormat="1" ht="18" customHeight="1">
      <c r="A81" s="198">
        <f aca="true" t="shared" si="60" ref="A81:A96">A80+1</f>
        <v>3</v>
      </c>
      <c r="B81" s="239" t="s">
        <v>100</v>
      </c>
      <c r="C81" s="241">
        <v>60</v>
      </c>
      <c r="D81" s="180">
        <v>65</v>
      </c>
      <c r="E81" s="172"/>
      <c r="F81" s="155">
        <f t="shared" si="41"/>
        <v>1</v>
      </c>
      <c r="G81" s="247">
        <v>970</v>
      </c>
      <c r="H81" s="180">
        <v>968</v>
      </c>
      <c r="I81" s="170"/>
      <c r="J81" s="155">
        <f t="shared" si="42"/>
        <v>1</v>
      </c>
      <c r="K81" s="240">
        <v>38</v>
      </c>
      <c r="L81" s="182">
        <v>38</v>
      </c>
      <c r="M81" s="155"/>
      <c r="N81" s="173">
        <f t="shared" si="43"/>
        <v>1</v>
      </c>
      <c r="O81" s="180">
        <v>1450</v>
      </c>
      <c r="P81" s="180">
        <v>90</v>
      </c>
      <c r="Q81" s="157">
        <f t="shared" si="54"/>
        <v>2</v>
      </c>
      <c r="R81" s="180">
        <v>184</v>
      </c>
      <c r="S81" s="158">
        <f t="shared" si="55"/>
        <v>1</v>
      </c>
      <c r="T81" s="120">
        <v>1178</v>
      </c>
      <c r="U81" s="180">
        <v>1590</v>
      </c>
      <c r="V81" s="159">
        <f t="shared" si="56"/>
        <v>1.3497453310696095</v>
      </c>
      <c r="W81" s="152">
        <f t="shared" si="57"/>
        <v>2</v>
      </c>
      <c r="X81" s="155">
        <f t="shared" si="44"/>
        <v>8</v>
      </c>
      <c r="Y81" s="180">
        <v>71</v>
      </c>
      <c r="Z81" s="160">
        <f t="shared" si="45"/>
        <v>1</v>
      </c>
      <c r="AA81" s="180">
        <v>49</v>
      </c>
      <c r="AB81" s="160">
        <f t="shared" si="46"/>
        <v>1</v>
      </c>
      <c r="AC81" s="180">
        <v>33674</v>
      </c>
      <c r="AD81" s="161">
        <f t="shared" si="47"/>
        <v>2.6759376986649714</v>
      </c>
      <c r="AE81" s="157">
        <f t="shared" si="48"/>
        <v>1</v>
      </c>
      <c r="AF81" s="180">
        <v>7915</v>
      </c>
      <c r="AG81" s="162"/>
      <c r="AH81" s="155">
        <f t="shared" si="58"/>
        <v>1</v>
      </c>
      <c r="AI81" s="181">
        <v>100</v>
      </c>
      <c r="AJ81" s="160">
        <f t="shared" si="59"/>
        <v>1</v>
      </c>
      <c r="AK81" s="163">
        <f t="shared" si="49"/>
        <v>5</v>
      </c>
      <c r="AL81" s="180">
        <v>5154</v>
      </c>
      <c r="AM81" s="164">
        <f t="shared" si="50"/>
        <v>5.324380165289257</v>
      </c>
      <c r="AN81" s="160">
        <f t="shared" si="51"/>
        <v>2</v>
      </c>
      <c r="AO81" s="163">
        <f t="shared" si="52"/>
        <v>15</v>
      </c>
      <c r="AP81" s="165">
        <f t="shared" si="53"/>
        <v>0.8823529411764706</v>
      </c>
      <c r="AQ81" s="334" t="s">
        <v>124</v>
      </c>
      <c r="AR81" s="278"/>
      <c r="AS81" s="125"/>
      <c r="AT81" s="125"/>
      <c r="AU81" s="125"/>
      <c r="AV81" s="125"/>
      <c r="AW81" s="125"/>
      <c r="AX81" s="125"/>
      <c r="AY81" s="125"/>
    </row>
    <row r="82" spans="1:51" s="128" customFormat="1" ht="18" customHeight="1">
      <c r="A82" s="198">
        <f t="shared" si="60"/>
        <v>4</v>
      </c>
      <c r="B82" s="239" t="s">
        <v>87</v>
      </c>
      <c r="C82" s="241">
        <v>43</v>
      </c>
      <c r="D82" s="180">
        <v>61</v>
      </c>
      <c r="E82" s="166"/>
      <c r="F82" s="155">
        <f t="shared" si="41"/>
        <v>1</v>
      </c>
      <c r="G82" s="244">
        <v>874</v>
      </c>
      <c r="H82" s="180">
        <v>867</v>
      </c>
      <c r="I82" s="167"/>
      <c r="J82" s="155">
        <f t="shared" si="42"/>
        <v>1</v>
      </c>
      <c r="K82" s="240">
        <v>32</v>
      </c>
      <c r="L82" s="182">
        <v>32</v>
      </c>
      <c r="M82" s="155"/>
      <c r="N82" s="157">
        <f t="shared" si="43"/>
        <v>1</v>
      </c>
      <c r="O82" s="180">
        <v>718</v>
      </c>
      <c r="P82" s="180">
        <v>76</v>
      </c>
      <c r="Q82" s="157">
        <f t="shared" si="54"/>
        <v>1</v>
      </c>
      <c r="R82" s="180">
        <v>210</v>
      </c>
      <c r="S82" s="158">
        <f t="shared" si="55"/>
        <v>1</v>
      </c>
      <c r="T82" s="120">
        <v>992</v>
      </c>
      <c r="U82" s="180">
        <v>1171</v>
      </c>
      <c r="V82" s="159">
        <f t="shared" si="56"/>
        <v>1.1804435483870968</v>
      </c>
      <c r="W82" s="152">
        <f t="shared" si="57"/>
        <v>2</v>
      </c>
      <c r="X82" s="155">
        <f t="shared" si="44"/>
        <v>7</v>
      </c>
      <c r="Y82" s="180">
        <v>45</v>
      </c>
      <c r="Z82" s="160">
        <f t="shared" si="45"/>
        <v>0</v>
      </c>
      <c r="AA82" s="180">
        <v>11</v>
      </c>
      <c r="AB82" s="160">
        <f t="shared" si="46"/>
        <v>0</v>
      </c>
      <c r="AC82" s="180">
        <v>7625</v>
      </c>
      <c r="AD82" s="161">
        <f t="shared" si="47"/>
        <v>0.6765149498713512</v>
      </c>
      <c r="AE82" s="157">
        <f t="shared" si="48"/>
        <v>0</v>
      </c>
      <c r="AF82" s="180">
        <v>2336</v>
      </c>
      <c r="AG82" s="168"/>
      <c r="AH82" s="155">
        <f t="shared" si="58"/>
        <v>0</v>
      </c>
      <c r="AI82" s="181">
        <v>100</v>
      </c>
      <c r="AJ82" s="160">
        <f t="shared" si="59"/>
        <v>1</v>
      </c>
      <c r="AK82" s="163">
        <f t="shared" si="49"/>
        <v>1</v>
      </c>
      <c r="AL82" s="180">
        <v>47</v>
      </c>
      <c r="AM82" s="164">
        <f t="shared" si="50"/>
        <v>0.05420991926182238</v>
      </c>
      <c r="AN82" s="160">
        <f t="shared" si="51"/>
        <v>0</v>
      </c>
      <c r="AO82" s="163">
        <f t="shared" si="52"/>
        <v>8</v>
      </c>
      <c r="AP82" s="165">
        <f t="shared" si="53"/>
        <v>0.4705882352941177</v>
      </c>
      <c r="AQ82" s="334" t="s">
        <v>124</v>
      </c>
      <c r="AR82" s="278"/>
      <c r="AS82" s="125"/>
      <c r="AT82" s="125"/>
      <c r="AU82" s="125"/>
      <c r="AV82" s="125"/>
      <c r="AW82" s="125"/>
      <c r="AX82" s="125"/>
      <c r="AY82" s="125"/>
    </row>
    <row r="83" spans="1:51" s="128" customFormat="1" ht="18" customHeight="1">
      <c r="A83" s="198">
        <f t="shared" si="60"/>
        <v>5</v>
      </c>
      <c r="B83" s="239" t="s">
        <v>94</v>
      </c>
      <c r="C83" s="241">
        <v>69</v>
      </c>
      <c r="D83" s="180">
        <v>82</v>
      </c>
      <c r="E83" s="166"/>
      <c r="F83" s="155">
        <f t="shared" si="41"/>
        <v>1</v>
      </c>
      <c r="G83" s="244">
        <v>1592</v>
      </c>
      <c r="H83" s="180">
        <v>1596</v>
      </c>
      <c r="I83" s="167"/>
      <c r="J83" s="155">
        <f t="shared" si="42"/>
        <v>1</v>
      </c>
      <c r="K83" s="240">
        <v>57</v>
      </c>
      <c r="L83" s="182">
        <v>57</v>
      </c>
      <c r="M83" s="155"/>
      <c r="N83" s="157">
        <f t="shared" si="43"/>
        <v>1</v>
      </c>
      <c r="O83" s="180">
        <v>1545</v>
      </c>
      <c r="P83" s="180">
        <v>100</v>
      </c>
      <c r="Q83" s="157">
        <f t="shared" si="54"/>
        <v>2</v>
      </c>
      <c r="R83" s="180">
        <v>951</v>
      </c>
      <c r="S83" s="158">
        <f t="shared" si="55"/>
        <v>1</v>
      </c>
      <c r="T83" s="120">
        <v>1767</v>
      </c>
      <c r="U83" s="180">
        <v>1933</v>
      </c>
      <c r="V83" s="159">
        <f t="shared" si="56"/>
        <v>1.0939445387662705</v>
      </c>
      <c r="W83" s="152">
        <f t="shared" si="57"/>
        <v>2</v>
      </c>
      <c r="X83" s="155">
        <f t="shared" si="44"/>
        <v>8</v>
      </c>
      <c r="Y83" s="180">
        <v>98</v>
      </c>
      <c r="Z83" s="160">
        <f t="shared" si="45"/>
        <v>2</v>
      </c>
      <c r="AA83" s="180">
        <v>13</v>
      </c>
      <c r="AB83" s="160">
        <f t="shared" si="46"/>
        <v>0</v>
      </c>
      <c r="AC83" s="180">
        <v>18253</v>
      </c>
      <c r="AD83" s="161">
        <f t="shared" si="47"/>
        <v>0.8797474455369193</v>
      </c>
      <c r="AE83" s="157">
        <f t="shared" si="48"/>
        <v>0</v>
      </c>
      <c r="AF83" s="180">
        <v>5365</v>
      </c>
      <c r="AG83" s="168"/>
      <c r="AH83" s="155">
        <f t="shared" si="58"/>
        <v>1</v>
      </c>
      <c r="AI83" s="181">
        <v>100</v>
      </c>
      <c r="AJ83" s="160">
        <f t="shared" si="59"/>
        <v>1</v>
      </c>
      <c r="AK83" s="163">
        <f t="shared" si="49"/>
        <v>4</v>
      </c>
      <c r="AL83" s="180">
        <v>4206</v>
      </c>
      <c r="AM83" s="164">
        <f t="shared" si="50"/>
        <v>2.6353383458646618</v>
      </c>
      <c r="AN83" s="160">
        <f t="shared" si="51"/>
        <v>2</v>
      </c>
      <c r="AO83" s="163">
        <f t="shared" si="52"/>
        <v>14</v>
      </c>
      <c r="AP83" s="165">
        <f t="shared" si="53"/>
        <v>0.823529411764706</v>
      </c>
      <c r="AQ83" s="334" t="s">
        <v>124</v>
      </c>
      <c r="AR83" s="278"/>
      <c r="AS83" s="132"/>
      <c r="AT83" s="132"/>
      <c r="AU83" s="132"/>
      <c r="AV83" s="132"/>
      <c r="AW83" s="132"/>
      <c r="AX83" s="132"/>
      <c r="AY83" s="132"/>
    </row>
    <row r="84" spans="1:51" s="128" customFormat="1" ht="18" customHeight="1">
      <c r="A84" s="198">
        <f t="shared" si="60"/>
        <v>6</v>
      </c>
      <c r="B84" s="239" t="s">
        <v>97</v>
      </c>
      <c r="C84" s="241">
        <v>61</v>
      </c>
      <c r="D84" s="180">
        <v>87</v>
      </c>
      <c r="E84" s="166"/>
      <c r="F84" s="155">
        <f t="shared" si="41"/>
        <v>0</v>
      </c>
      <c r="G84" s="246">
        <v>1084</v>
      </c>
      <c r="H84" s="180">
        <v>1079</v>
      </c>
      <c r="I84" s="167"/>
      <c r="J84" s="155">
        <f t="shared" si="42"/>
        <v>1</v>
      </c>
      <c r="K84" s="248">
        <v>40</v>
      </c>
      <c r="L84" s="182">
        <v>40</v>
      </c>
      <c r="M84" s="155"/>
      <c r="N84" s="157">
        <f t="shared" si="43"/>
        <v>1</v>
      </c>
      <c r="O84" s="180">
        <v>991</v>
      </c>
      <c r="P84" s="180">
        <v>91</v>
      </c>
      <c r="Q84" s="157">
        <f t="shared" si="54"/>
        <v>2</v>
      </c>
      <c r="R84" s="180">
        <v>267</v>
      </c>
      <c r="S84" s="158">
        <f t="shared" si="55"/>
        <v>1</v>
      </c>
      <c r="T84" s="120">
        <v>1240</v>
      </c>
      <c r="U84" s="180">
        <v>1552</v>
      </c>
      <c r="V84" s="159">
        <f t="shared" si="56"/>
        <v>1.2516129032258065</v>
      </c>
      <c r="W84" s="152">
        <f t="shared" si="57"/>
        <v>2</v>
      </c>
      <c r="X84" s="155">
        <f t="shared" si="44"/>
        <v>7</v>
      </c>
      <c r="Y84" s="180">
        <v>35</v>
      </c>
      <c r="Z84" s="160">
        <f t="shared" si="45"/>
        <v>0</v>
      </c>
      <c r="AA84" s="180">
        <v>20</v>
      </c>
      <c r="AB84" s="160">
        <f t="shared" si="46"/>
        <v>0</v>
      </c>
      <c r="AC84" s="180">
        <v>17457</v>
      </c>
      <c r="AD84" s="161">
        <f t="shared" si="47"/>
        <v>1.2445284094959719</v>
      </c>
      <c r="AE84" s="157">
        <f t="shared" si="48"/>
        <v>0</v>
      </c>
      <c r="AF84" s="180">
        <v>7328</v>
      </c>
      <c r="AG84" s="168"/>
      <c r="AH84" s="155">
        <f t="shared" si="58"/>
        <v>1</v>
      </c>
      <c r="AI84" s="181">
        <v>100</v>
      </c>
      <c r="AJ84" s="160">
        <f t="shared" si="59"/>
        <v>1</v>
      </c>
      <c r="AK84" s="163">
        <f t="shared" si="49"/>
        <v>2</v>
      </c>
      <c r="AL84" s="180">
        <v>703</v>
      </c>
      <c r="AM84" s="164">
        <f t="shared" si="50"/>
        <v>0.6515291936978684</v>
      </c>
      <c r="AN84" s="160">
        <f t="shared" si="51"/>
        <v>1</v>
      </c>
      <c r="AO84" s="163">
        <f t="shared" si="52"/>
        <v>10</v>
      </c>
      <c r="AP84" s="165">
        <f t="shared" si="53"/>
        <v>0.5882352941176471</v>
      </c>
      <c r="AQ84" s="334" t="s">
        <v>124</v>
      </c>
      <c r="AR84" s="278"/>
      <c r="AS84" s="125"/>
      <c r="AT84" s="125"/>
      <c r="AU84" s="125"/>
      <c r="AV84" s="125"/>
      <c r="AW84" s="125"/>
      <c r="AX84" s="125"/>
      <c r="AY84" s="125"/>
    </row>
    <row r="85" spans="1:51" s="128" customFormat="1" ht="18" customHeight="1">
      <c r="A85" s="198">
        <f t="shared" si="60"/>
        <v>7</v>
      </c>
      <c r="B85" s="260" t="s">
        <v>86</v>
      </c>
      <c r="C85" s="241">
        <v>58</v>
      </c>
      <c r="D85" s="261">
        <v>73</v>
      </c>
      <c r="E85" s="169"/>
      <c r="F85" s="155">
        <f t="shared" si="41"/>
        <v>1</v>
      </c>
      <c r="G85" s="246">
        <v>1353</v>
      </c>
      <c r="H85" s="261">
        <v>1355</v>
      </c>
      <c r="I85" s="170"/>
      <c r="J85" s="155">
        <f t="shared" si="42"/>
        <v>1</v>
      </c>
      <c r="K85" s="248">
        <v>43</v>
      </c>
      <c r="L85" s="182">
        <v>43</v>
      </c>
      <c r="M85" s="155"/>
      <c r="N85" s="157">
        <f t="shared" si="43"/>
        <v>1</v>
      </c>
      <c r="O85" s="261">
        <v>1192</v>
      </c>
      <c r="P85" s="261">
        <v>79</v>
      </c>
      <c r="Q85" s="157">
        <f t="shared" si="54"/>
        <v>1</v>
      </c>
      <c r="R85" s="261">
        <v>250</v>
      </c>
      <c r="S85" s="158">
        <f t="shared" si="55"/>
        <v>1</v>
      </c>
      <c r="T85" s="263">
        <v>1333</v>
      </c>
      <c r="U85" s="261">
        <v>1591</v>
      </c>
      <c r="V85" s="159">
        <f t="shared" si="56"/>
        <v>1.1935483870967742</v>
      </c>
      <c r="W85" s="152">
        <f t="shared" si="57"/>
        <v>2</v>
      </c>
      <c r="X85" s="155">
        <f t="shared" si="44"/>
        <v>7</v>
      </c>
      <c r="Y85" s="261">
        <v>50</v>
      </c>
      <c r="Z85" s="160">
        <f t="shared" si="45"/>
        <v>0</v>
      </c>
      <c r="AA85" s="261">
        <v>25</v>
      </c>
      <c r="AB85" s="160">
        <f t="shared" si="46"/>
        <v>0</v>
      </c>
      <c r="AC85" s="261">
        <v>21860</v>
      </c>
      <c r="AD85" s="161">
        <f t="shared" si="47"/>
        <v>1.2409877944933296</v>
      </c>
      <c r="AE85" s="157">
        <f t="shared" si="48"/>
        <v>0</v>
      </c>
      <c r="AF85" s="261">
        <v>6255</v>
      </c>
      <c r="AG85" s="162"/>
      <c r="AH85" s="155">
        <f t="shared" si="58"/>
        <v>1</v>
      </c>
      <c r="AI85" s="182">
        <v>100</v>
      </c>
      <c r="AJ85" s="160">
        <f t="shared" si="59"/>
        <v>1</v>
      </c>
      <c r="AK85" s="163">
        <f t="shared" si="49"/>
        <v>2</v>
      </c>
      <c r="AL85" s="261">
        <v>307</v>
      </c>
      <c r="AM85" s="164">
        <f t="shared" si="50"/>
        <v>0.22656826568265684</v>
      </c>
      <c r="AN85" s="160">
        <f t="shared" si="51"/>
        <v>0</v>
      </c>
      <c r="AO85" s="163">
        <f t="shared" si="52"/>
        <v>9</v>
      </c>
      <c r="AP85" s="165">
        <f t="shared" si="53"/>
        <v>0.5294117647058824</v>
      </c>
      <c r="AQ85" s="334" t="s">
        <v>124</v>
      </c>
      <c r="AR85" s="278"/>
      <c r="AS85" s="130"/>
      <c r="AT85" s="130"/>
      <c r="AU85" s="130"/>
      <c r="AV85" s="130"/>
      <c r="AW85" s="130"/>
      <c r="AX85" s="130"/>
      <c r="AY85" s="130"/>
    </row>
    <row r="86" spans="1:51" s="127" customFormat="1" ht="15" customHeight="1">
      <c r="A86" s="198">
        <f t="shared" si="60"/>
        <v>8</v>
      </c>
      <c r="B86" s="239" t="s">
        <v>88</v>
      </c>
      <c r="C86" s="241">
        <v>58</v>
      </c>
      <c r="D86" s="180">
        <v>74</v>
      </c>
      <c r="E86" s="154"/>
      <c r="F86" s="155">
        <f t="shared" si="41"/>
        <v>1</v>
      </c>
      <c r="G86" s="244">
        <v>1165</v>
      </c>
      <c r="H86" s="180">
        <v>1152</v>
      </c>
      <c r="I86" s="154"/>
      <c r="J86" s="155">
        <f t="shared" si="42"/>
        <v>1</v>
      </c>
      <c r="K86" s="240">
        <v>42</v>
      </c>
      <c r="L86" s="182">
        <v>42</v>
      </c>
      <c r="M86" s="154"/>
      <c r="N86" s="157">
        <f t="shared" si="43"/>
        <v>1</v>
      </c>
      <c r="O86" s="180">
        <v>1042</v>
      </c>
      <c r="P86" s="180">
        <v>87</v>
      </c>
      <c r="Q86" s="157">
        <f t="shared" si="54"/>
        <v>1</v>
      </c>
      <c r="R86" s="180">
        <v>292</v>
      </c>
      <c r="S86" s="158">
        <f t="shared" si="55"/>
        <v>1</v>
      </c>
      <c r="T86" s="120">
        <v>1302</v>
      </c>
      <c r="U86" s="180">
        <v>1624</v>
      </c>
      <c r="V86" s="159">
        <f t="shared" si="56"/>
        <v>1.2473118279569892</v>
      </c>
      <c r="W86" s="152">
        <f t="shared" si="57"/>
        <v>2</v>
      </c>
      <c r="X86" s="155">
        <f t="shared" si="44"/>
        <v>7</v>
      </c>
      <c r="Y86" s="180">
        <v>59</v>
      </c>
      <c r="Z86" s="160">
        <f t="shared" si="45"/>
        <v>0</v>
      </c>
      <c r="AA86" s="180">
        <v>32</v>
      </c>
      <c r="AB86" s="160">
        <f t="shared" si="46"/>
        <v>0</v>
      </c>
      <c r="AC86" s="180">
        <v>14940</v>
      </c>
      <c r="AD86" s="161">
        <f t="shared" si="47"/>
        <v>0.9975961538461539</v>
      </c>
      <c r="AE86" s="157">
        <f t="shared" si="48"/>
        <v>0</v>
      </c>
      <c r="AF86" s="180">
        <v>6664</v>
      </c>
      <c r="AG86" s="162"/>
      <c r="AH86" s="155">
        <f t="shared" si="58"/>
        <v>1</v>
      </c>
      <c r="AI86" s="181">
        <v>100</v>
      </c>
      <c r="AJ86" s="160">
        <f t="shared" si="59"/>
        <v>1</v>
      </c>
      <c r="AK86" s="163">
        <f t="shared" si="49"/>
        <v>2</v>
      </c>
      <c r="AL86" s="180">
        <v>1054</v>
      </c>
      <c r="AM86" s="164">
        <f t="shared" si="50"/>
        <v>0.9149305555555556</v>
      </c>
      <c r="AN86" s="160">
        <f t="shared" si="51"/>
        <v>2</v>
      </c>
      <c r="AO86" s="163">
        <f t="shared" si="52"/>
        <v>11</v>
      </c>
      <c r="AP86" s="165">
        <f t="shared" si="53"/>
        <v>0.6470588235294117</v>
      </c>
      <c r="AQ86" s="334" t="s">
        <v>124</v>
      </c>
      <c r="AR86" s="278"/>
      <c r="AS86" s="128"/>
      <c r="AT86" s="128"/>
      <c r="AU86" s="128"/>
      <c r="AV86" s="128"/>
      <c r="AW86" s="128"/>
      <c r="AX86" s="128"/>
      <c r="AY86" s="128"/>
    </row>
    <row r="87" spans="1:51" s="127" customFormat="1" ht="15" customHeight="1">
      <c r="A87" s="198">
        <f t="shared" si="60"/>
        <v>9</v>
      </c>
      <c r="B87" s="260" t="s">
        <v>89</v>
      </c>
      <c r="C87" s="241">
        <v>29</v>
      </c>
      <c r="D87" s="261">
        <v>39</v>
      </c>
      <c r="E87" s="174"/>
      <c r="F87" s="155">
        <f t="shared" si="41"/>
        <v>1</v>
      </c>
      <c r="G87" s="246">
        <v>527</v>
      </c>
      <c r="H87" s="261">
        <v>535</v>
      </c>
      <c r="I87" s="174"/>
      <c r="J87" s="155">
        <f t="shared" si="42"/>
        <v>1</v>
      </c>
      <c r="K87" s="248">
        <v>23</v>
      </c>
      <c r="L87" s="182">
        <v>23</v>
      </c>
      <c r="M87" s="174"/>
      <c r="N87" s="157">
        <f t="shared" si="43"/>
        <v>1</v>
      </c>
      <c r="O87" s="261">
        <v>581</v>
      </c>
      <c r="P87" s="261">
        <v>73</v>
      </c>
      <c r="Q87" s="157">
        <f t="shared" si="54"/>
        <v>1</v>
      </c>
      <c r="R87" s="261">
        <v>234</v>
      </c>
      <c r="S87" s="158">
        <f t="shared" si="55"/>
        <v>1</v>
      </c>
      <c r="T87" s="263">
        <v>713</v>
      </c>
      <c r="U87" s="261">
        <v>872</v>
      </c>
      <c r="V87" s="159">
        <f t="shared" si="56"/>
        <v>1.2230014025245441</v>
      </c>
      <c r="W87" s="152">
        <f t="shared" si="57"/>
        <v>2</v>
      </c>
      <c r="X87" s="155">
        <f t="shared" si="44"/>
        <v>7</v>
      </c>
      <c r="Y87" s="261">
        <v>58</v>
      </c>
      <c r="Z87" s="160">
        <f t="shared" si="45"/>
        <v>0</v>
      </c>
      <c r="AA87" s="261">
        <v>34</v>
      </c>
      <c r="AB87" s="160">
        <f t="shared" si="46"/>
        <v>0</v>
      </c>
      <c r="AC87" s="261">
        <v>10706</v>
      </c>
      <c r="AD87" s="161">
        <f t="shared" si="47"/>
        <v>1.5393242271746945</v>
      </c>
      <c r="AE87" s="157">
        <f t="shared" si="48"/>
        <v>1</v>
      </c>
      <c r="AF87" s="261">
        <v>1648</v>
      </c>
      <c r="AG87" s="168"/>
      <c r="AH87" s="155">
        <f t="shared" si="58"/>
        <v>1</v>
      </c>
      <c r="AI87" s="182">
        <v>100</v>
      </c>
      <c r="AJ87" s="160">
        <f t="shared" si="59"/>
        <v>1</v>
      </c>
      <c r="AK87" s="163">
        <f t="shared" si="49"/>
        <v>3</v>
      </c>
      <c r="AL87" s="261">
        <v>6</v>
      </c>
      <c r="AM87" s="164">
        <f t="shared" si="50"/>
        <v>0.011214953271028037</v>
      </c>
      <c r="AN87" s="160">
        <f t="shared" si="51"/>
        <v>0</v>
      </c>
      <c r="AO87" s="163">
        <f t="shared" si="52"/>
        <v>10</v>
      </c>
      <c r="AP87" s="165">
        <f t="shared" si="53"/>
        <v>0.5882352941176471</v>
      </c>
      <c r="AQ87" s="334" t="s">
        <v>124</v>
      </c>
      <c r="AR87" s="278"/>
      <c r="AS87" s="132" t="s">
        <v>84</v>
      </c>
      <c r="AT87" s="132"/>
      <c r="AU87" s="132"/>
      <c r="AV87" s="132"/>
      <c r="AW87" s="132"/>
      <c r="AX87" s="132"/>
      <c r="AY87" s="132"/>
    </row>
    <row r="88" spans="1:51" s="127" customFormat="1" ht="15" customHeight="1">
      <c r="A88" s="198">
        <f t="shared" si="60"/>
        <v>10</v>
      </c>
      <c r="B88" s="260" t="s">
        <v>128</v>
      </c>
      <c r="C88" s="241">
        <v>31</v>
      </c>
      <c r="D88" s="261">
        <v>37</v>
      </c>
      <c r="E88" s="174"/>
      <c r="F88" s="155">
        <f t="shared" si="41"/>
        <v>1</v>
      </c>
      <c r="G88" s="265">
        <v>723</v>
      </c>
      <c r="H88" s="261">
        <v>724</v>
      </c>
      <c r="I88" s="174"/>
      <c r="J88" s="155">
        <f t="shared" si="42"/>
        <v>1</v>
      </c>
      <c r="K88" s="266">
        <v>30</v>
      </c>
      <c r="L88" s="182">
        <v>30</v>
      </c>
      <c r="M88" s="174"/>
      <c r="N88" s="157">
        <f t="shared" si="43"/>
        <v>1</v>
      </c>
      <c r="O88" s="261">
        <v>1085</v>
      </c>
      <c r="P88" s="261">
        <v>88</v>
      </c>
      <c r="Q88" s="157">
        <f t="shared" si="54"/>
        <v>1</v>
      </c>
      <c r="R88" s="261">
        <v>127</v>
      </c>
      <c r="S88" s="158">
        <f t="shared" si="55"/>
        <v>0</v>
      </c>
      <c r="T88" s="267">
        <v>930</v>
      </c>
      <c r="U88" s="261">
        <v>1020</v>
      </c>
      <c r="V88" s="159">
        <f t="shared" si="56"/>
        <v>1.096774193548387</v>
      </c>
      <c r="W88" s="152">
        <f t="shared" si="57"/>
        <v>2</v>
      </c>
      <c r="X88" s="155">
        <f t="shared" si="44"/>
        <v>6</v>
      </c>
      <c r="Y88" s="261">
        <v>75</v>
      </c>
      <c r="Z88" s="160">
        <f t="shared" si="45"/>
        <v>1</v>
      </c>
      <c r="AA88" s="261">
        <v>53</v>
      </c>
      <c r="AB88" s="160">
        <f t="shared" si="46"/>
        <v>2</v>
      </c>
      <c r="AC88" s="261">
        <v>9031</v>
      </c>
      <c r="AD88" s="161">
        <f t="shared" si="47"/>
        <v>0.9595197620059499</v>
      </c>
      <c r="AE88" s="157">
        <f t="shared" si="48"/>
        <v>0</v>
      </c>
      <c r="AF88" s="261">
        <v>2903</v>
      </c>
      <c r="AG88" s="168"/>
      <c r="AH88" s="155">
        <f t="shared" si="58"/>
        <v>1</v>
      </c>
      <c r="AI88" s="182">
        <v>100</v>
      </c>
      <c r="AJ88" s="160">
        <f t="shared" si="59"/>
        <v>1</v>
      </c>
      <c r="AK88" s="163">
        <f t="shared" si="49"/>
        <v>5</v>
      </c>
      <c r="AL88" s="261">
        <v>13</v>
      </c>
      <c r="AM88" s="164">
        <f t="shared" si="50"/>
        <v>0.017955801104972375</v>
      </c>
      <c r="AN88" s="160">
        <f t="shared" si="51"/>
        <v>0</v>
      </c>
      <c r="AO88" s="163">
        <f t="shared" si="52"/>
        <v>11</v>
      </c>
      <c r="AP88" s="165">
        <f t="shared" si="53"/>
        <v>0.6470588235294117</v>
      </c>
      <c r="AQ88" s="334" t="s">
        <v>124</v>
      </c>
      <c r="AR88" s="278"/>
      <c r="AS88" s="125"/>
      <c r="AT88" s="125"/>
      <c r="AU88" s="125"/>
      <c r="AV88" s="125"/>
      <c r="AW88" s="125"/>
      <c r="AX88" s="125"/>
      <c r="AY88" s="125"/>
    </row>
    <row r="89" spans="1:44" s="308" customFormat="1" ht="17.25">
      <c r="A89" s="198">
        <f t="shared" si="60"/>
        <v>11</v>
      </c>
      <c r="B89" s="260" t="s">
        <v>91</v>
      </c>
      <c r="C89" s="241">
        <v>64</v>
      </c>
      <c r="D89" s="261">
        <v>84</v>
      </c>
      <c r="E89" s="175"/>
      <c r="F89" s="155">
        <f t="shared" si="41"/>
        <v>1</v>
      </c>
      <c r="G89" s="265">
        <v>1193</v>
      </c>
      <c r="H89" s="261">
        <v>1198</v>
      </c>
      <c r="I89" s="175"/>
      <c r="J89" s="155">
        <f t="shared" si="42"/>
        <v>1</v>
      </c>
      <c r="K89" s="266">
        <v>47</v>
      </c>
      <c r="L89" s="182">
        <v>47</v>
      </c>
      <c r="M89" s="155"/>
      <c r="N89" s="157">
        <f t="shared" si="43"/>
        <v>1</v>
      </c>
      <c r="O89" s="261">
        <v>1469</v>
      </c>
      <c r="P89" s="261">
        <v>83</v>
      </c>
      <c r="Q89" s="157">
        <f t="shared" si="54"/>
        <v>1</v>
      </c>
      <c r="R89" s="261">
        <v>257</v>
      </c>
      <c r="S89" s="158">
        <f t="shared" si="55"/>
        <v>1</v>
      </c>
      <c r="T89" s="266">
        <v>1457</v>
      </c>
      <c r="U89" s="261">
        <v>1584</v>
      </c>
      <c r="V89" s="159">
        <f t="shared" si="56"/>
        <v>1.08716540837337</v>
      </c>
      <c r="W89" s="152">
        <f t="shared" si="57"/>
        <v>2</v>
      </c>
      <c r="X89" s="155">
        <f t="shared" si="44"/>
        <v>7</v>
      </c>
      <c r="Y89" s="261">
        <v>27</v>
      </c>
      <c r="Z89" s="160">
        <f t="shared" si="45"/>
        <v>0</v>
      </c>
      <c r="AA89" s="261">
        <v>14</v>
      </c>
      <c r="AB89" s="160">
        <f t="shared" si="46"/>
        <v>0</v>
      </c>
      <c r="AC89" s="261">
        <v>12990</v>
      </c>
      <c r="AD89" s="161">
        <f t="shared" si="47"/>
        <v>0.834082445100809</v>
      </c>
      <c r="AE89" s="157">
        <f t="shared" si="48"/>
        <v>0</v>
      </c>
      <c r="AF89" s="261">
        <v>5460</v>
      </c>
      <c r="AG89" s="269"/>
      <c r="AH89" s="155">
        <f t="shared" si="58"/>
        <v>1</v>
      </c>
      <c r="AI89" s="182">
        <v>100</v>
      </c>
      <c r="AJ89" s="160">
        <f t="shared" si="59"/>
        <v>1</v>
      </c>
      <c r="AK89" s="163">
        <f t="shared" si="49"/>
        <v>2</v>
      </c>
      <c r="AL89" s="261">
        <v>158</v>
      </c>
      <c r="AM89" s="164">
        <f t="shared" si="50"/>
        <v>0.1318864774624374</v>
      </c>
      <c r="AN89" s="160">
        <f t="shared" si="51"/>
        <v>0</v>
      </c>
      <c r="AO89" s="163">
        <f t="shared" si="52"/>
        <v>9</v>
      </c>
      <c r="AP89" s="165">
        <f t="shared" si="53"/>
        <v>0.5294117647058824</v>
      </c>
      <c r="AQ89" s="334" t="s">
        <v>124</v>
      </c>
      <c r="AR89" s="307"/>
    </row>
    <row r="90" spans="1:51" s="128" customFormat="1" ht="17.25">
      <c r="A90" s="198">
        <f t="shared" si="60"/>
        <v>12</v>
      </c>
      <c r="B90" s="260" t="s">
        <v>92</v>
      </c>
      <c r="C90" s="241">
        <v>31</v>
      </c>
      <c r="D90" s="261">
        <v>40</v>
      </c>
      <c r="E90" s="175"/>
      <c r="F90" s="155">
        <f t="shared" si="41"/>
        <v>1</v>
      </c>
      <c r="G90" s="244">
        <v>672</v>
      </c>
      <c r="H90" s="261">
        <v>670</v>
      </c>
      <c r="I90" s="175"/>
      <c r="J90" s="155">
        <f t="shared" si="42"/>
        <v>1</v>
      </c>
      <c r="K90" s="240">
        <v>26</v>
      </c>
      <c r="L90" s="182">
        <v>26</v>
      </c>
      <c r="M90" s="155"/>
      <c r="N90" s="157">
        <f t="shared" si="43"/>
        <v>1</v>
      </c>
      <c r="O90" s="261">
        <v>981</v>
      </c>
      <c r="P90" s="261">
        <v>96</v>
      </c>
      <c r="Q90" s="157">
        <f t="shared" si="54"/>
        <v>2</v>
      </c>
      <c r="R90" s="261">
        <v>227</v>
      </c>
      <c r="S90" s="158">
        <f t="shared" si="55"/>
        <v>1</v>
      </c>
      <c r="T90" s="263">
        <v>806</v>
      </c>
      <c r="U90" s="261">
        <v>976</v>
      </c>
      <c r="V90" s="159">
        <f t="shared" si="56"/>
        <v>1.2109181141439207</v>
      </c>
      <c r="W90" s="152">
        <f t="shared" si="57"/>
        <v>2</v>
      </c>
      <c r="X90" s="155">
        <f t="shared" si="44"/>
        <v>8</v>
      </c>
      <c r="Y90" s="261">
        <v>23</v>
      </c>
      <c r="Z90" s="160">
        <f t="shared" si="45"/>
        <v>0</v>
      </c>
      <c r="AA90" s="261">
        <v>12</v>
      </c>
      <c r="AB90" s="160">
        <f t="shared" si="46"/>
        <v>0</v>
      </c>
      <c r="AC90" s="261">
        <v>3757</v>
      </c>
      <c r="AD90" s="161">
        <f t="shared" si="47"/>
        <v>0.4313432835820895</v>
      </c>
      <c r="AE90" s="157">
        <f t="shared" si="48"/>
        <v>0</v>
      </c>
      <c r="AF90" s="261">
        <v>1596</v>
      </c>
      <c r="AG90" s="168"/>
      <c r="AH90" s="155">
        <f t="shared" si="58"/>
        <v>0</v>
      </c>
      <c r="AI90" s="182">
        <v>100</v>
      </c>
      <c r="AJ90" s="160">
        <f t="shared" si="59"/>
        <v>1</v>
      </c>
      <c r="AK90" s="163">
        <f t="shared" si="49"/>
        <v>1</v>
      </c>
      <c r="AL90" s="261">
        <v>83</v>
      </c>
      <c r="AM90" s="164">
        <f t="shared" si="50"/>
        <v>0.12388059701492538</v>
      </c>
      <c r="AN90" s="160">
        <f t="shared" si="51"/>
        <v>0</v>
      </c>
      <c r="AO90" s="163">
        <f t="shared" si="52"/>
        <v>9</v>
      </c>
      <c r="AP90" s="165">
        <f t="shared" si="53"/>
        <v>0.5294117647058824</v>
      </c>
      <c r="AQ90" s="334" t="s">
        <v>124</v>
      </c>
      <c r="AR90" s="278"/>
      <c r="AS90" s="132"/>
      <c r="AT90" s="132"/>
      <c r="AU90" s="132"/>
      <c r="AV90" s="132"/>
      <c r="AW90" s="132"/>
      <c r="AX90" s="132"/>
      <c r="AY90" s="132"/>
    </row>
    <row r="91" spans="1:44" s="128" customFormat="1" ht="17.25">
      <c r="A91" s="198">
        <f t="shared" si="60"/>
        <v>13</v>
      </c>
      <c r="B91" s="260" t="s">
        <v>123</v>
      </c>
      <c r="C91" s="241">
        <v>53</v>
      </c>
      <c r="D91" s="261">
        <v>64</v>
      </c>
      <c r="E91" s="169"/>
      <c r="F91" s="155">
        <f t="shared" si="41"/>
        <v>1</v>
      </c>
      <c r="G91" s="244">
        <v>980</v>
      </c>
      <c r="H91" s="261">
        <v>971</v>
      </c>
      <c r="I91" s="170"/>
      <c r="J91" s="155">
        <f t="shared" si="42"/>
        <v>1</v>
      </c>
      <c r="K91" s="240">
        <v>37</v>
      </c>
      <c r="L91" s="182">
        <v>37</v>
      </c>
      <c r="M91" s="155"/>
      <c r="N91" s="157">
        <f t="shared" si="43"/>
        <v>1</v>
      </c>
      <c r="O91" s="261">
        <v>812</v>
      </c>
      <c r="P91" s="261">
        <v>68</v>
      </c>
      <c r="Q91" s="157">
        <f t="shared" si="54"/>
        <v>0</v>
      </c>
      <c r="R91" s="261">
        <v>183</v>
      </c>
      <c r="S91" s="158">
        <f t="shared" si="55"/>
        <v>1</v>
      </c>
      <c r="T91" s="263">
        <v>1147</v>
      </c>
      <c r="U91" s="261">
        <v>1346</v>
      </c>
      <c r="V91" s="159">
        <f t="shared" si="56"/>
        <v>1.1734960767218832</v>
      </c>
      <c r="W91" s="152">
        <f t="shared" si="57"/>
        <v>2</v>
      </c>
      <c r="X91" s="155">
        <f t="shared" si="44"/>
        <v>6</v>
      </c>
      <c r="Y91" s="261">
        <v>71</v>
      </c>
      <c r="Z91" s="160">
        <f t="shared" si="45"/>
        <v>1</v>
      </c>
      <c r="AA91" s="261">
        <v>57</v>
      </c>
      <c r="AB91" s="160">
        <f t="shared" si="46"/>
        <v>2</v>
      </c>
      <c r="AC91" s="261">
        <v>21542</v>
      </c>
      <c r="AD91" s="161">
        <f t="shared" si="47"/>
        <v>1.7065673770102197</v>
      </c>
      <c r="AE91" s="157">
        <f t="shared" si="48"/>
        <v>1</v>
      </c>
      <c r="AF91" s="261">
        <v>8737</v>
      </c>
      <c r="AG91" s="162"/>
      <c r="AH91" s="155">
        <f t="shared" si="58"/>
        <v>1</v>
      </c>
      <c r="AI91" s="182">
        <v>100</v>
      </c>
      <c r="AJ91" s="160">
        <f t="shared" si="59"/>
        <v>1</v>
      </c>
      <c r="AK91" s="163">
        <f t="shared" si="49"/>
        <v>6</v>
      </c>
      <c r="AL91" s="261">
        <v>365</v>
      </c>
      <c r="AM91" s="164">
        <f t="shared" si="50"/>
        <v>0.37590113285272914</v>
      </c>
      <c r="AN91" s="160">
        <f t="shared" si="51"/>
        <v>0</v>
      </c>
      <c r="AO91" s="163">
        <f t="shared" si="52"/>
        <v>12</v>
      </c>
      <c r="AP91" s="165">
        <f t="shared" si="53"/>
        <v>0.7058823529411765</v>
      </c>
      <c r="AQ91" s="334" t="s">
        <v>124</v>
      </c>
      <c r="AR91" s="278"/>
    </row>
    <row r="92" spans="1:51" s="128" customFormat="1" ht="18" customHeight="1">
      <c r="A92" s="198">
        <f t="shared" si="60"/>
        <v>14</v>
      </c>
      <c r="B92" s="260" t="s">
        <v>95</v>
      </c>
      <c r="C92" s="241">
        <v>42</v>
      </c>
      <c r="D92" s="261">
        <v>52</v>
      </c>
      <c r="E92" s="174"/>
      <c r="F92" s="155">
        <f t="shared" si="41"/>
        <v>1</v>
      </c>
      <c r="G92" s="242">
        <v>952</v>
      </c>
      <c r="H92" s="261">
        <v>950</v>
      </c>
      <c r="I92" s="174"/>
      <c r="J92" s="155">
        <f t="shared" si="42"/>
        <v>1</v>
      </c>
      <c r="K92" s="243">
        <v>33</v>
      </c>
      <c r="L92" s="182">
        <v>33</v>
      </c>
      <c r="M92" s="174"/>
      <c r="N92" s="157">
        <f t="shared" si="43"/>
        <v>1</v>
      </c>
      <c r="O92" s="261">
        <v>932</v>
      </c>
      <c r="P92" s="261">
        <v>97</v>
      </c>
      <c r="Q92" s="157">
        <f t="shared" si="54"/>
        <v>2</v>
      </c>
      <c r="R92" s="261">
        <v>239</v>
      </c>
      <c r="S92" s="158">
        <f t="shared" si="55"/>
        <v>1</v>
      </c>
      <c r="T92" s="263">
        <v>1023</v>
      </c>
      <c r="U92" s="261">
        <v>1207</v>
      </c>
      <c r="V92" s="159">
        <f t="shared" si="56"/>
        <v>1.1798631476050832</v>
      </c>
      <c r="W92" s="152">
        <f t="shared" si="57"/>
        <v>2</v>
      </c>
      <c r="X92" s="155">
        <f t="shared" si="44"/>
        <v>8</v>
      </c>
      <c r="Y92" s="261">
        <v>76</v>
      </c>
      <c r="Z92" s="160">
        <f t="shared" si="45"/>
        <v>1</v>
      </c>
      <c r="AA92" s="261">
        <v>53</v>
      </c>
      <c r="AB92" s="160">
        <f t="shared" si="46"/>
        <v>2</v>
      </c>
      <c r="AC92" s="261">
        <v>16829</v>
      </c>
      <c r="AD92" s="161">
        <f t="shared" si="47"/>
        <v>1.362672064777328</v>
      </c>
      <c r="AE92" s="157">
        <f t="shared" si="48"/>
        <v>1</v>
      </c>
      <c r="AF92" s="261">
        <v>4615</v>
      </c>
      <c r="AG92" s="168"/>
      <c r="AH92" s="155">
        <f t="shared" si="58"/>
        <v>1</v>
      </c>
      <c r="AI92" s="182">
        <v>100</v>
      </c>
      <c r="AJ92" s="160">
        <f t="shared" si="59"/>
        <v>1</v>
      </c>
      <c r="AK92" s="163">
        <f t="shared" si="49"/>
        <v>6</v>
      </c>
      <c r="AL92" s="261">
        <v>622</v>
      </c>
      <c r="AM92" s="164">
        <f t="shared" si="50"/>
        <v>0.6547368421052632</v>
      </c>
      <c r="AN92" s="160">
        <f t="shared" si="51"/>
        <v>1</v>
      </c>
      <c r="AO92" s="163">
        <f t="shared" si="52"/>
        <v>15</v>
      </c>
      <c r="AP92" s="165">
        <f t="shared" si="53"/>
        <v>0.8823529411764706</v>
      </c>
      <c r="AQ92" s="334" t="s">
        <v>124</v>
      </c>
      <c r="AR92" s="278"/>
      <c r="AS92" s="125"/>
      <c r="AT92" s="125"/>
      <c r="AU92" s="125"/>
      <c r="AV92" s="125"/>
      <c r="AW92" s="125"/>
      <c r="AX92" s="125"/>
      <c r="AY92" s="125"/>
    </row>
    <row r="93" spans="1:51" s="128" customFormat="1" ht="17.25">
      <c r="A93" s="198">
        <f t="shared" si="60"/>
        <v>15</v>
      </c>
      <c r="B93" s="260" t="s">
        <v>96</v>
      </c>
      <c r="C93" s="241">
        <v>55</v>
      </c>
      <c r="D93" s="261">
        <v>61</v>
      </c>
      <c r="E93" s="166"/>
      <c r="F93" s="155">
        <f t="shared" si="41"/>
        <v>1</v>
      </c>
      <c r="G93" s="244">
        <v>1208</v>
      </c>
      <c r="H93" s="261">
        <v>1213</v>
      </c>
      <c r="I93" s="167"/>
      <c r="J93" s="155">
        <f t="shared" si="42"/>
        <v>1</v>
      </c>
      <c r="K93" s="240">
        <v>41</v>
      </c>
      <c r="L93" s="182">
        <v>41</v>
      </c>
      <c r="M93" s="155"/>
      <c r="N93" s="157">
        <f t="shared" si="43"/>
        <v>1</v>
      </c>
      <c r="O93" s="261">
        <v>1760</v>
      </c>
      <c r="P93" s="261">
        <v>100</v>
      </c>
      <c r="Q93" s="157">
        <f t="shared" si="54"/>
        <v>2</v>
      </c>
      <c r="R93" s="261">
        <v>331</v>
      </c>
      <c r="S93" s="158">
        <f t="shared" si="55"/>
        <v>1</v>
      </c>
      <c r="T93" s="273">
        <v>1271</v>
      </c>
      <c r="U93" s="261">
        <v>1605</v>
      </c>
      <c r="V93" s="159">
        <f t="shared" si="56"/>
        <v>1.2627852084972462</v>
      </c>
      <c r="W93" s="152">
        <f t="shared" si="57"/>
        <v>2</v>
      </c>
      <c r="X93" s="155">
        <f t="shared" si="44"/>
        <v>8</v>
      </c>
      <c r="Y93" s="261">
        <v>50</v>
      </c>
      <c r="Z93" s="160">
        <f t="shared" si="45"/>
        <v>0</v>
      </c>
      <c r="AA93" s="261">
        <v>23</v>
      </c>
      <c r="AB93" s="160">
        <f t="shared" si="46"/>
        <v>0</v>
      </c>
      <c r="AC93" s="261">
        <v>21066</v>
      </c>
      <c r="AD93" s="161">
        <f t="shared" si="47"/>
        <v>1.3359122328619444</v>
      </c>
      <c r="AE93" s="157">
        <f t="shared" si="48"/>
        <v>0</v>
      </c>
      <c r="AF93" s="261">
        <v>7600</v>
      </c>
      <c r="AG93" s="168"/>
      <c r="AH93" s="155">
        <f t="shared" si="58"/>
        <v>1</v>
      </c>
      <c r="AI93" s="182">
        <v>100</v>
      </c>
      <c r="AJ93" s="160">
        <f t="shared" si="59"/>
        <v>1</v>
      </c>
      <c r="AK93" s="163">
        <f t="shared" si="49"/>
        <v>2</v>
      </c>
      <c r="AL93" s="261">
        <v>1172</v>
      </c>
      <c r="AM93" s="164">
        <f t="shared" si="50"/>
        <v>0.966199505358615</v>
      </c>
      <c r="AN93" s="160">
        <f t="shared" si="51"/>
        <v>2</v>
      </c>
      <c r="AO93" s="163">
        <f t="shared" si="52"/>
        <v>12</v>
      </c>
      <c r="AP93" s="165">
        <f t="shared" si="53"/>
        <v>0.7058823529411765</v>
      </c>
      <c r="AQ93" s="334" t="s">
        <v>124</v>
      </c>
      <c r="AR93" s="278"/>
      <c r="AS93" s="125"/>
      <c r="AT93" s="125"/>
      <c r="AU93" s="125"/>
      <c r="AV93" s="125"/>
      <c r="AW93" s="125"/>
      <c r="AX93" s="125"/>
      <c r="AY93" s="125"/>
    </row>
    <row r="94" spans="1:51" s="128" customFormat="1" ht="17.25">
      <c r="A94" s="198">
        <f t="shared" si="60"/>
        <v>16</v>
      </c>
      <c r="B94" s="260" t="s">
        <v>98</v>
      </c>
      <c r="C94" s="241">
        <v>52</v>
      </c>
      <c r="D94" s="261">
        <v>77</v>
      </c>
      <c r="E94" s="174"/>
      <c r="F94" s="155">
        <f t="shared" si="41"/>
        <v>0</v>
      </c>
      <c r="G94" s="265">
        <v>1102</v>
      </c>
      <c r="H94" s="261">
        <v>1101</v>
      </c>
      <c r="I94" s="174"/>
      <c r="J94" s="155">
        <f t="shared" si="42"/>
        <v>1</v>
      </c>
      <c r="K94" s="266">
        <v>45</v>
      </c>
      <c r="L94" s="182">
        <v>45</v>
      </c>
      <c r="M94" s="174"/>
      <c r="N94" s="157">
        <f t="shared" si="43"/>
        <v>1</v>
      </c>
      <c r="O94" s="261">
        <v>1296</v>
      </c>
      <c r="P94" s="261">
        <v>67</v>
      </c>
      <c r="Q94" s="157">
        <f t="shared" si="54"/>
        <v>0</v>
      </c>
      <c r="R94" s="261">
        <v>246</v>
      </c>
      <c r="S94" s="158">
        <f t="shared" si="55"/>
        <v>1</v>
      </c>
      <c r="T94" s="267">
        <v>1395</v>
      </c>
      <c r="U94" s="261">
        <v>1626</v>
      </c>
      <c r="V94" s="159">
        <f t="shared" si="56"/>
        <v>1.1655913978494623</v>
      </c>
      <c r="W94" s="152">
        <f t="shared" si="57"/>
        <v>2</v>
      </c>
      <c r="X94" s="155">
        <f t="shared" si="44"/>
        <v>5</v>
      </c>
      <c r="Y94" s="261">
        <v>26</v>
      </c>
      <c r="Z94" s="160">
        <f t="shared" si="45"/>
        <v>0</v>
      </c>
      <c r="AA94" s="261">
        <v>21</v>
      </c>
      <c r="AB94" s="160">
        <f t="shared" si="46"/>
        <v>0</v>
      </c>
      <c r="AC94" s="261">
        <v>5149</v>
      </c>
      <c r="AD94" s="161">
        <f t="shared" si="47"/>
        <v>0.35974289107804097</v>
      </c>
      <c r="AE94" s="157">
        <f t="shared" si="48"/>
        <v>0</v>
      </c>
      <c r="AF94" s="261">
        <v>2831</v>
      </c>
      <c r="AG94" s="168"/>
      <c r="AH94" s="155">
        <f t="shared" si="58"/>
        <v>0</v>
      </c>
      <c r="AI94" s="182">
        <v>100</v>
      </c>
      <c r="AJ94" s="160">
        <f t="shared" si="59"/>
        <v>1</v>
      </c>
      <c r="AK94" s="163">
        <f t="shared" si="49"/>
        <v>1</v>
      </c>
      <c r="AL94" s="261">
        <v>89</v>
      </c>
      <c r="AM94" s="164">
        <f t="shared" si="50"/>
        <v>0.08083560399636694</v>
      </c>
      <c r="AN94" s="160">
        <f t="shared" si="51"/>
        <v>0</v>
      </c>
      <c r="AO94" s="163">
        <f t="shared" si="52"/>
        <v>6</v>
      </c>
      <c r="AP94" s="165">
        <f t="shared" si="53"/>
        <v>0.35294117647058826</v>
      </c>
      <c r="AQ94" s="334" t="s">
        <v>124</v>
      </c>
      <c r="AR94" s="278"/>
      <c r="AS94" s="132"/>
      <c r="AT94" s="132"/>
      <c r="AU94" s="132"/>
      <c r="AV94" s="132"/>
      <c r="AW94" s="132"/>
      <c r="AX94" s="132"/>
      <c r="AY94" s="132"/>
    </row>
    <row r="95" spans="1:44" s="128" customFormat="1" ht="17.25">
      <c r="A95" s="198">
        <f t="shared" si="60"/>
        <v>17</v>
      </c>
      <c r="B95" s="260" t="s">
        <v>99</v>
      </c>
      <c r="C95" s="241">
        <v>32</v>
      </c>
      <c r="D95" s="261">
        <v>39</v>
      </c>
      <c r="E95" s="166"/>
      <c r="F95" s="155">
        <f t="shared" si="41"/>
        <v>1</v>
      </c>
      <c r="G95" s="242">
        <v>806</v>
      </c>
      <c r="H95" s="261">
        <v>805</v>
      </c>
      <c r="I95" s="167"/>
      <c r="J95" s="155">
        <f t="shared" si="42"/>
        <v>1</v>
      </c>
      <c r="K95" s="243">
        <v>29</v>
      </c>
      <c r="L95" s="182">
        <v>29</v>
      </c>
      <c r="M95" s="155"/>
      <c r="N95" s="157">
        <f t="shared" si="43"/>
        <v>1</v>
      </c>
      <c r="O95" s="261">
        <v>1039</v>
      </c>
      <c r="P95" s="261">
        <v>100</v>
      </c>
      <c r="Q95" s="157">
        <f t="shared" si="54"/>
        <v>2</v>
      </c>
      <c r="R95" s="261">
        <v>210</v>
      </c>
      <c r="S95" s="158">
        <f t="shared" si="55"/>
        <v>1</v>
      </c>
      <c r="T95" s="263">
        <v>899</v>
      </c>
      <c r="U95" s="261">
        <v>1063</v>
      </c>
      <c r="V95" s="159">
        <f t="shared" si="56"/>
        <v>1.182424916573971</v>
      </c>
      <c r="W95" s="152">
        <f t="shared" si="57"/>
        <v>2</v>
      </c>
      <c r="X95" s="155">
        <f t="shared" si="44"/>
        <v>8</v>
      </c>
      <c r="Y95" s="261">
        <v>94</v>
      </c>
      <c r="Z95" s="160">
        <f t="shared" si="45"/>
        <v>2</v>
      </c>
      <c r="AA95" s="261">
        <v>90</v>
      </c>
      <c r="AB95" s="160">
        <f t="shared" si="46"/>
        <v>2</v>
      </c>
      <c r="AC95" s="261">
        <v>23731</v>
      </c>
      <c r="AD95" s="161">
        <f t="shared" si="47"/>
        <v>2.2676540850453892</v>
      </c>
      <c r="AE95" s="157">
        <f t="shared" si="48"/>
        <v>1</v>
      </c>
      <c r="AF95" s="261">
        <v>7576</v>
      </c>
      <c r="AG95" s="168"/>
      <c r="AH95" s="155">
        <f t="shared" si="58"/>
        <v>1</v>
      </c>
      <c r="AI95" s="182">
        <v>100</v>
      </c>
      <c r="AJ95" s="160">
        <f t="shared" si="59"/>
        <v>1</v>
      </c>
      <c r="AK95" s="163">
        <f t="shared" si="49"/>
        <v>7</v>
      </c>
      <c r="AL95" s="261">
        <v>2039</v>
      </c>
      <c r="AM95" s="164">
        <f t="shared" si="50"/>
        <v>2.532919254658385</v>
      </c>
      <c r="AN95" s="160">
        <f t="shared" si="51"/>
        <v>2</v>
      </c>
      <c r="AO95" s="163">
        <f t="shared" si="52"/>
        <v>17</v>
      </c>
      <c r="AP95" s="165">
        <f t="shared" si="53"/>
        <v>1</v>
      </c>
      <c r="AQ95" s="334" t="s">
        <v>124</v>
      </c>
      <c r="AR95" s="124"/>
    </row>
    <row r="96" spans="1:43" s="128" customFormat="1" ht="18" thickBot="1">
      <c r="A96" s="198">
        <f t="shared" si="60"/>
        <v>18</v>
      </c>
      <c r="B96" s="335" t="s">
        <v>85</v>
      </c>
      <c r="C96" s="367">
        <v>33</v>
      </c>
      <c r="D96" s="336">
        <v>45</v>
      </c>
      <c r="E96" s="200"/>
      <c r="F96" s="201">
        <f t="shared" si="41"/>
        <v>1</v>
      </c>
      <c r="G96" s="368">
        <v>790</v>
      </c>
      <c r="H96" s="336">
        <v>791</v>
      </c>
      <c r="I96" s="200"/>
      <c r="J96" s="201">
        <f t="shared" si="42"/>
        <v>1</v>
      </c>
      <c r="K96" s="369">
        <v>26</v>
      </c>
      <c r="L96" s="202">
        <v>26</v>
      </c>
      <c r="M96" s="200"/>
      <c r="N96" s="203">
        <f t="shared" si="43"/>
        <v>1</v>
      </c>
      <c r="O96" s="336">
        <v>622</v>
      </c>
      <c r="P96" s="336">
        <v>71</v>
      </c>
      <c r="Q96" s="203">
        <f t="shared" si="54"/>
        <v>1</v>
      </c>
      <c r="R96" s="336">
        <v>163</v>
      </c>
      <c r="S96" s="204">
        <f t="shared" si="55"/>
        <v>1</v>
      </c>
      <c r="T96" s="413">
        <v>806</v>
      </c>
      <c r="U96" s="336">
        <v>979</v>
      </c>
      <c r="V96" s="205">
        <f t="shared" si="56"/>
        <v>1.2146401985111663</v>
      </c>
      <c r="W96" s="206">
        <f t="shared" si="57"/>
        <v>2</v>
      </c>
      <c r="X96" s="201">
        <f t="shared" si="44"/>
        <v>7</v>
      </c>
      <c r="Y96" s="336">
        <v>25</v>
      </c>
      <c r="Z96" s="207">
        <f t="shared" si="45"/>
        <v>0</v>
      </c>
      <c r="AA96" s="336">
        <v>14</v>
      </c>
      <c r="AB96" s="207">
        <f t="shared" si="46"/>
        <v>0</v>
      </c>
      <c r="AC96" s="336">
        <v>4239</v>
      </c>
      <c r="AD96" s="208">
        <f t="shared" si="47"/>
        <v>0.4122337839151999</v>
      </c>
      <c r="AE96" s="203">
        <f t="shared" si="48"/>
        <v>0</v>
      </c>
      <c r="AF96" s="336">
        <v>2567</v>
      </c>
      <c r="AG96" s="209"/>
      <c r="AH96" s="201">
        <f t="shared" si="58"/>
        <v>1</v>
      </c>
      <c r="AI96" s="202">
        <v>100</v>
      </c>
      <c r="AJ96" s="207">
        <f t="shared" si="59"/>
        <v>1</v>
      </c>
      <c r="AK96" s="210">
        <f t="shared" si="49"/>
        <v>2</v>
      </c>
      <c r="AL96" s="336">
        <v>115</v>
      </c>
      <c r="AM96" s="211">
        <f t="shared" si="50"/>
        <v>0.14538558786346398</v>
      </c>
      <c r="AN96" s="207">
        <f t="shared" si="51"/>
        <v>0</v>
      </c>
      <c r="AO96" s="210">
        <f t="shared" si="52"/>
        <v>9</v>
      </c>
      <c r="AP96" s="212">
        <f t="shared" si="53"/>
        <v>0.5294117647058824</v>
      </c>
      <c r="AQ96" s="372" t="s">
        <v>124</v>
      </c>
    </row>
    <row r="97" spans="1:43" s="128" customFormat="1" ht="15">
      <c r="A97" s="310"/>
      <c r="B97" s="311"/>
      <c r="C97" s="311"/>
      <c r="D97" s="311"/>
      <c r="E97" s="311"/>
      <c r="F97" s="311"/>
      <c r="G97" s="311"/>
      <c r="H97" s="311"/>
      <c r="I97" s="311"/>
      <c r="J97" s="311"/>
      <c r="K97" s="311"/>
      <c r="L97" s="312"/>
      <c r="M97" s="251"/>
      <c r="N97" s="313"/>
      <c r="O97" s="312"/>
      <c r="P97" s="314"/>
      <c r="Q97" s="313"/>
      <c r="R97" s="312"/>
      <c r="T97" s="315"/>
      <c r="U97" s="316"/>
      <c r="V97" s="315"/>
      <c r="W97" s="315"/>
      <c r="X97" s="317"/>
      <c r="Y97" s="422"/>
      <c r="Z97" s="422"/>
      <c r="AA97" s="422"/>
      <c r="AB97" s="422"/>
      <c r="AC97" s="312"/>
      <c r="AD97" s="318"/>
      <c r="AE97" s="313"/>
      <c r="AF97" s="312"/>
      <c r="AG97" s="319"/>
      <c r="AH97" s="251"/>
      <c r="AI97" s="320"/>
      <c r="AJ97" s="251"/>
      <c r="AK97" s="321"/>
      <c r="AL97" s="312"/>
      <c r="AM97" s="322"/>
      <c r="AN97" s="251"/>
      <c r="AO97" s="321"/>
      <c r="AQ97" s="323"/>
    </row>
    <row r="98" spans="1:43" s="128" customFormat="1" ht="15">
      <c r="A98" s="310"/>
      <c r="B98" s="311"/>
      <c r="C98" s="311"/>
      <c r="D98" s="311"/>
      <c r="E98" s="311"/>
      <c r="F98" s="311"/>
      <c r="G98" s="311"/>
      <c r="H98" s="311"/>
      <c r="I98" s="311"/>
      <c r="J98" s="311"/>
      <c r="K98" s="311"/>
      <c r="L98" s="312"/>
      <c r="M98" s="251"/>
      <c r="N98" s="313"/>
      <c r="O98" s="312"/>
      <c r="P98" s="314"/>
      <c r="Q98" s="313"/>
      <c r="R98" s="312"/>
      <c r="T98" s="315"/>
      <c r="U98" s="316"/>
      <c r="V98" s="315"/>
      <c r="W98" s="315"/>
      <c r="X98" s="324"/>
      <c r="Y98" s="422"/>
      <c r="Z98" s="422"/>
      <c r="AA98" s="422"/>
      <c r="AB98" s="422"/>
      <c r="AC98" s="312"/>
      <c r="AD98" s="318"/>
      <c r="AE98" s="313"/>
      <c r="AF98" s="312"/>
      <c r="AG98" s="319"/>
      <c r="AH98" s="251"/>
      <c r="AI98" s="314"/>
      <c r="AJ98" s="251"/>
      <c r="AK98" s="321"/>
      <c r="AL98" s="312"/>
      <c r="AM98" s="322"/>
      <c r="AN98" s="251"/>
      <c r="AO98" s="321"/>
      <c r="AQ98" s="323"/>
    </row>
    <row r="99" spans="1:43" s="6" customFormat="1" ht="17.25" customHeight="1">
      <c r="A99" s="87"/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41"/>
      <c r="M99" s="12"/>
      <c r="N99" s="43"/>
      <c r="O99" s="41"/>
      <c r="P99" s="44"/>
      <c r="Q99" s="43"/>
      <c r="R99" s="41"/>
      <c r="T99" s="81"/>
      <c r="U99" s="255"/>
      <c r="V99" s="81"/>
      <c r="W99" s="81"/>
      <c r="AJ99" s="82"/>
      <c r="AK99" s="82"/>
      <c r="AL99" s="82"/>
      <c r="AM99" s="48"/>
      <c r="AN99" s="12"/>
      <c r="AO99" s="19"/>
      <c r="AQ99" s="108"/>
    </row>
    <row r="100" spans="1:43" s="6" customFormat="1" ht="15">
      <c r="A100" s="87"/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41"/>
      <c r="M100" s="12"/>
      <c r="N100" s="43"/>
      <c r="O100" s="41"/>
      <c r="P100" s="44"/>
      <c r="Q100" s="43"/>
      <c r="R100" s="41"/>
      <c r="T100" s="81"/>
      <c r="U100" s="255"/>
      <c r="V100" s="81"/>
      <c r="W100" s="81"/>
      <c r="AC100" s="41"/>
      <c r="AD100" s="47"/>
      <c r="AE100" s="43"/>
      <c r="AF100" s="41"/>
      <c r="AG100" s="35"/>
      <c r="AH100" s="12"/>
      <c r="AI100" s="44"/>
      <c r="AJ100" s="12"/>
      <c r="AK100" s="36"/>
      <c r="AL100" s="41"/>
      <c r="AM100" s="48"/>
      <c r="AN100" s="12"/>
      <c r="AO100" s="19"/>
      <c r="AQ100" s="108"/>
    </row>
    <row r="101" spans="1:43" s="33" customFormat="1" ht="15">
      <c r="A101" s="87"/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41"/>
      <c r="M101" s="12"/>
      <c r="N101" s="43"/>
      <c r="O101" s="41"/>
      <c r="P101" s="44"/>
      <c r="Q101" s="43"/>
      <c r="R101" s="41"/>
      <c r="T101" s="81"/>
      <c r="U101" s="255"/>
      <c r="V101" s="81"/>
      <c r="W101" s="81"/>
      <c r="AC101" s="41"/>
      <c r="AD101" s="47"/>
      <c r="AE101" s="43"/>
      <c r="AF101" s="41"/>
      <c r="AG101" s="35"/>
      <c r="AH101" s="12"/>
      <c r="AI101" s="44"/>
      <c r="AJ101" s="12"/>
      <c r="AK101" s="36"/>
      <c r="AL101" s="41"/>
      <c r="AM101" s="48"/>
      <c r="AN101" s="12"/>
      <c r="AO101" s="19"/>
      <c r="AQ101" s="109"/>
    </row>
    <row r="102" spans="1:43" s="33" customFormat="1" ht="15">
      <c r="A102" s="87"/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41"/>
      <c r="M102" s="12"/>
      <c r="N102" s="43"/>
      <c r="O102" s="41"/>
      <c r="P102" s="44"/>
      <c r="Q102" s="43"/>
      <c r="R102" s="41"/>
      <c r="T102" s="81"/>
      <c r="U102" s="255"/>
      <c r="V102" s="81"/>
      <c r="W102" s="81"/>
      <c r="AH102" s="12"/>
      <c r="AI102" s="44"/>
      <c r="AJ102" s="12"/>
      <c r="AK102" s="36"/>
      <c r="AL102" s="41"/>
      <c r="AM102" s="48"/>
      <c r="AN102" s="12"/>
      <c r="AO102" s="19"/>
      <c r="AQ102" s="109"/>
    </row>
    <row r="103" spans="2:43" s="6" customFormat="1" ht="15">
      <c r="B103" s="96"/>
      <c r="C103" s="53"/>
      <c r="D103" s="53"/>
      <c r="E103" s="53"/>
      <c r="F103" s="53"/>
      <c r="G103" s="53"/>
      <c r="H103" s="53"/>
      <c r="I103" s="53"/>
      <c r="J103" s="53"/>
      <c r="K103" s="53"/>
      <c r="L103" s="41"/>
      <c r="M103" s="12"/>
      <c r="N103" s="43"/>
      <c r="O103" s="41"/>
      <c r="P103" s="44"/>
      <c r="Q103" s="43"/>
      <c r="R103" s="41"/>
      <c r="S103" s="34"/>
      <c r="T103" s="81"/>
      <c r="U103" s="255"/>
      <c r="V103" s="81"/>
      <c r="W103" s="81"/>
      <c r="AC103" s="41"/>
      <c r="AD103" s="47"/>
      <c r="AE103" s="43"/>
      <c r="AF103" s="41"/>
      <c r="AG103" s="35"/>
      <c r="AH103" s="12"/>
      <c r="AI103" s="44"/>
      <c r="AJ103" s="12"/>
      <c r="AK103" s="36"/>
      <c r="AL103" s="41"/>
      <c r="AM103" s="48"/>
      <c r="AN103" s="12"/>
      <c r="AO103" s="19"/>
      <c r="AQ103" s="108"/>
    </row>
    <row r="104" spans="2:43" s="6" customFormat="1" ht="15">
      <c r="B104" s="96"/>
      <c r="C104" s="53"/>
      <c r="D104" s="53"/>
      <c r="E104" s="53"/>
      <c r="F104" s="53"/>
      <c r="G104" s="53"/>
      <c r="H104" s="53"/>
      <c r="I104" s="53"/>
      <c r="J104" s="53"/>
      <c r="K104" s="53"/>
      <c r="L104" s="41"/>
      <c r="M104" s="12"/>
      <c r="N104" s="43"/>
      <c r="O104" s="41"/>
      <c r="P104" s="44"/>
      <c r="Q104" s="43"/>
      <c r="R104" s="41"/>
      <c r="S104" s="84"/>
      <c r="T104" s="34"/>
      <c r="U104" s="256"/>
      <c r="V104" s="34"/>
      <c r="W104" s="34"/>
      <c r="AH104" s="12"/>
      <c r="AI104" s="44"/>
      <c r="AJ104" s="12"/>
      <c r="AK104" s="36"/>
      <c r="AL104" s="41"/>
      <c r="AM104" s="48"/>
      <c r="AN104" s="12"/>
      <c r="AO104" s="19"/>
      <c r="AQ104" s="108"/>
    </row>
    <row r="105" spans="2:43" s="6" customFormat="1" ht="16.5" customHeight="1">
      <c r="B105" s="96"/>
      <c r="C105" s="53"/>
      <c r="D105" s="53"/>
      <c r="E105" s="53"/>
      <c r="F105" s="53"/>
      <c r="G105" s="53"/>
      <c r="H105" s="53"/>
      <c r="I105" s="53"/>
      <c r="J105" s="53"/>
      <c r="K105" s="53"/>
      <c r="L105" s="41"/>
      <c r="M105" s="12"/>
      <c r="N105" s="43"/>
      <c r="O105" s="41"/>
      <c r="P105" s="44"/>
      <c r="Q105" s="43"/>
      <c r="R105" s="41"/>
      <c r="S105" s="85"/>
      <c r="T105" s="81"/>
      <c r="U105" s="255"/>
      <c r="V105" s="81"/>
      <c r="W105" s="81"/>
      <c r="AC105" s="41"/>
      <c r="AD105" s="47"/>
      <c r="AE105" s="43"/>
      <c r="AF105" s="41"/>
      <c r="AG105" s="35"/>
      <c r="AH105" s="12"/>
      <c r="AI105" s="44"/>
      <c r="AJ105" s="12"/>
      <c r="AK105" s="36"/>
      <c r="AL105" s="41"/>
      <c r="AM105" s="48"/>
      <c r="AN105" s="12"/>
      <c r="AO105" s="19"/>
      <c r="AQ105" s="108"/>
    </row>
    <row r="106" spans="2:43" s="6" customFormat="1" ht="15">
      <c r="B106" s="96"/>
      <c r="P106" s="44"/>
      <c r="Q106" s="43"/>
      <c r="R106" s="41"/>
      <c r="U106" s="80"/>
      <c r="AM106" s="48"/>
      <c r="AN106" s="12"/>
      <c r="AO106" s="19"/>
      <c r="AQ106" s="108"/>
    </row>
    <row r="107" spans="2:43" s="6" customFormat="1" ht="18">
      <c r="B107" s="96"/>
      <c r="C107" s="55"/>
      <c r="D107" s="41"/>
      <c r="E107" s="37"/>
      <c r="F107" s="12"/>
      <c r="G107" s="38"/>
      <c r="H107" s="41"/>
      <c r="I107" s="42"/>
      <c r="J107" s="12"/>
      <c r="K107" s="38"/>
      <c r="L107" s="41"/>
      <c r="M107" s="12"/>
      <c r="N107" s="43"/>
      <c r="O107" s="41"/>
      <c r="P107" s="44"/>
      <c r="Q107" s="43"/>
      <c r="R107" s="41"/>
      <c r="T107" s="81"/>
      <c r="U107" s="255"/>
      <c r="V107" s="81"/>
      <c r="W107" s="81"/>
      <c r="AN107" s="12"/>
      <c r="AO107" s="19"/>
      <c r="AQ107" s="108"/>
    </row>
    <row r="108" spans="2:43" s="6" customFormat="1" ht="18">
      <c r="B108" s="96"/>
      <c r="C108" s="55"/>
      <c r="D108" s="41"/>
      <c r="E108" s="37"/>
      <c r="F108" s="12"/>
      <c r="G108" s="38"/>
      <c r="H108" s="41"/>
      <c r="I108" s="42"/>
      <c r="J108" s="12"/>
      <c r="K108" s="38"/>
      <c r="L108" s="41"/>
      <c r="M108" s="12"/>
      <c r="N108" s="43"/>
      <c r="O108" s="41"/>
      <c r="P108" s="44"/>
      <c r="Q108" s="43"/>
      <c r="R108" s="41"/>
      <c r="T108" s="81"/>
      <c r="U108" s="255"/>
      <c r="V108" s="81"/>
      <c r="W108" s="81"/>
      <c r="AC108" s="41"/>
      <c r="AD108" s="47"/>
      <c r="AE108" s="43"/>
      <c r="AF108" s="41"/>
      <c r="AG108" s="35"/>
      <c r="AH108" s="12"/>
      <c r="AI108" s="44"/>
      <c r="AJ108" s="12"/>
      <c r="AK108" s="36"/>
      <c r="AL108" s="41"/>
      <c r="AM108" s="48"/>
      <c r="AN108" s="12"/>
      <c r="AO108" s="19"/>
      <c r="AQ108" s="108"/>
    </row>
    <row r="109" spans="2:43" s="6" customFormat="1" ht="15">
      <c r="B109" s="96"/>
      <c r="P109" s="44"/>
      <c r="Q109" s="43"/>
      <c r="R109" s="41"/>
      <c r="S109" s="50"/>
      <c r="T109" s="41"/>
      <c r="U109" s="257"/>
      <c r="V109" s="41"/>
      <c r="W109" s="41"/>
      <c r="AC109" s="41"/>
      <c r="AD109" s="47"/>
      <c r="AE109" s="43"/>
      <c r="AF109" s="41"/>
      <c r="AG109" s="35"/>
      <c r="AH109" s="12"/>
      <c r="AI109" s="44"/>
      <c r="AJ109" s="12"/>
      <c r="AK109" s="36"/>
      <c r="AL109" s="41"/>
      <c r="AM109" s="48"/>
      <c r="AN109" s="12"/>
      <c r="AO109" s="19"/>
      <c r="AQ109" s="108"/>
    </row>
    <row r="110" spans="2:43" s="6" customFormat="1" ht="18">
      <c r="B110" s="96"/>
      <c r="C110" s="55"/>
      <c r="D110" s="41"/>
      <c r="E110" s="37"/>
      <c r="F110" s="12"/>
      <c r="G110" s="38"/>
      <c r="H110" s="41"/>
      <c r="I110" s="42"/>
      <c r="J110" s="12"/>
      <c r="K110" s="38"/>
      <c r="L110" s="41"/>
      <c r="M110" s="12"/>
      <c r="N110" s="43"/>
      <c r="O110" s="41"/>
      <c r="P110" s="44"/>
      <c r="Q110" s="43"/>
      <c r="R110" s="41"/>
      <c r="S110" s="50"/>
      <c r="T110" s="41"/>
      <c r="U110" s="257"/>
      <c r="V110" s="41"/>
      <c r="W110" s="41"/>
      <c r="AC110" s="41"/>
      <c r="AD110" s="47"/>
      <c r="AE110" s="43"/>
      <c r="AF110" s="41"/>
      <c r="AG110" s="35"/>
      <c r="AH110" s="12"/>
      <c r="AI110" s="44"/>
      <c r="AJ110" s="12"/>
      <c r="AK110" s="36"/>
      <c r="AL110" s="41"/>
      <c r="AM110" s="48"/>
      <c r="AN110" s="12"/>
      <c r="AO110" s="19"/>
      <c r="AQ110" s="108"/>
    </row>
    <row r="111" spans="2:43" s="6" customFormat="1" ht="15">
      <c r="B111" s="96"/>
      <c r="C111" s="81"/>
      <c r="D111" s="81"/>
      <c r="E111" s="81"/>
      <c r="F111" s="81"/>
      <c r="G111" s="38"/>
      <c r="H111" s="41"/>
      <c r="I111" s="42"/>
      <c r="J111" s="12"/>
      <c r="K111" s="38"/>
      <c r="L111" s="41"/>
      <c r="M111" s="12"/>
      <c r="N111" s="43"/>
      <c r="O111" s="41"/>
      <c r="P111" s="44"/>
      <c r="Q111" s="43"/>
      <c r="R111" s="41"/>
      <c r="S111" s="50"/>
      <c r="T111" s="41"/>
      <c r="U111" s="257"/>
      <c r="V111" s="41"/>
      <c r="W111" s="41"/>
      <c r="AC111" s="41"/>
      <c r="AD111" s="47"/>
      <c r="AE111" s="43"/>
      <c r="AF111" s="41"/>
      <c r="AG111" s="35"/>
      <c r="AH111" s="12"/>
      <c r="AI111" s="44"/>
      <c r="AJ111" s="12"/>
      <c r="AK111" s="36"/>
      <c r="AL111" s="41"/>
      <c r="AM111" s="48"/>
      <c r="AN111" s="12"/>
      <c r="AO111" s="19"/>
      <c r="AQ111" s="108"/>
    </row>
    <row r="112" spans="2:43" s="6" customFormat="1" ht="15" customHeight="1">
      <c r="B112" s="96"/>
      <c r="C112" s="81"/>
      <c r="D112" s="81"/>
      <c r="E112" s="83"/>
      <c r="F112" s="82"/>
      <c r="G112" s="82"/>
      <c r="H112" s="82"/>
      <c r="I112" s="82"/>
      <c r="J112" s="82"/>
      <c r="K112" s="82"/>
      <c r="L112" s="41"/>
      <c r="M112" s="12"/>
      <c r="N112" s="43"/>
      <c r="O112" s="41"/>
      <c r="P112" s="44"/>
      <c r="Q112" s="43"/>
      <c r="R112" s="41"/>
      <c r="S112" s="45"/>
      <c r="T112" s="41"/>
      <c r="U112" s="257"/>
      <c r="V112" s="41"/>
      <c r="W112" s="41"/>
      <c r="AC112" s="41"/>
      <c r="AD112" s="47"/>
      <c r="AE112" s="43"/>
      <c r="AF112" s="41"/>
      <c r="AG112" s="35"/>
      <c r="AH112" s="12"/>
      <c r="AI112" s="44"/>
      <c r="AJ112" s="12"/>
      <c r="AK112" s="36"/>
      <c r="AL112" s="41"/>
      <c r="AM112" s="48"/>
      <c r="AN112" s="12"/>
      <c r="AO112" s="19"/>
      <c r="AQ112" s="108"/>
    </row>
    <row r="113" spans="1:43" s="34" customFormat="1" ht="18">
      <c r="A113" s="51"/>
      <c r="B113" s="52"/>
      <c r="C113" s="57"/>
      <c r="D113" s="41"/>
      <c r="E113" s="37"/>
      <c r="F113" s="12"/>
      <c r="G113" s="38"/>
      <c r="H113" s="41"/>
      <c r="I113" s="42"/>
      <c r="J113" s="12"/>
      <c r="K113" s="38"/>
      <c r="L113" s="41"/>
      <c r="M113" s="12"/>
      <c r="N113" s="43"/>
      <c r="O113" s="41"/>
      <c r="P113" s="44"/>
      <c r="Q113" s="43"/>
      <c r="R113" s="41"/>
      <c r="S113" s="49"/>
      <c r="T113" s="41"/>
      <c r="U113" s="257"/>
      <c r="V113" s="41"/>
      <c r="W113" s="41"/>
      <c r="X113" s="12"/>
      <c r="Y113" s="44"/>
      <c r="Z113" s="46"/>
      <c r="AA113" s="44"/>
      <c r="AB113" s="43"/>
      <c r="AC113" s="41"/>
      <c r="AD113" s="47"/>
      <c r="AE113" s="43"/>
      <c r="AF113" s="41"/>
      <c r="AG113" s="35"/>
      <c r="AH113" s="12"/>
      <c r="AI113" s="44"/>
      <c r="AJ113" s="12"/>
      <c r="AK113" s="36"/>
      <c r="AL113" s="41"/>
      <c r="AM113" s="48"/>
      <c r="AN113" s="12"/>
      <c r="AO113" s="19"/>
      <c r="AQ113" s="110"/>
    </row>
    <row r="114" spans="1:43" s="6" customFormat="1" ht="18" customHeight="1" hidden="1">
      <c r="A114" s="63"/>
      <c r="B114" s="97"/>
      <c r="C114" s="64"/>
      <c r="D114" s="10"/>
      <c r="E114" s="39">
        <f aca="true" t="shared" si="61" ref="E114:E119">D114-C114</f>
        <v>0</v>
      </c>
      <c r="F114" s="22"/>
      <c r="G114" s="10"/>
      <c r="H114" s="10"/>
      <c r="I114" s="40">
        <f aca="true" t="shared" si="62" ref="I114:I119">G114-H114</f>
        <v>0</v>
      </c>
      <c r="J114" s="22"/>
      <c r="K114" s="10"/>
      <c r="L114" s="10"/>
      <c r="M114" s="29">
        <f aca="true" t="shared" si="63" ref="M114:M119">K114-L114</f>
        <v>0</v>
      </c>
      <c r="N114" s="10"/>
      <c r="O114" s="25"/>
      <c r="P114" s="12"/>
      <c r="Q114" s="11"/>
      <c r="R114" s="14"/>
      <c r="S114" s="10"/>
      <c r="T114" s="10"/>
      <c r="U114" s="258"/>
      <c r="V114" s="10"/>
      <c r="W114" s="10"/>
      <c r="X114" s="24"/>
      <c r="Y114" s="16"/>
      <c r="Z114" s="24"/>
      <c r="AA114" s="16"/>
      <c r="AB114" s="11">
        <f>57*1.5</f>
        <v>85.5</v>
      </c>
      <c r="AC114" s="17">
        <v>33.96</v>
      </c>
      <c r="AD114" s="21">
        <f>AC114/AB114</f>
        <v>0.3971929824561404</v>
      </c>
      <c r="AE114" s="11"/>
      <c r="AF114" s="18">
        <v>25</v>
      </c>
      <c r="AG114" s="24">
        <v>0.01</v>
      </c>
      <c r="AH114" s="12"/>
      <c r="AI114" s="19"/>
      <c r="AJ114" s="11"/>
      <c r="AK114" s="23">
        <f>AVERAGE(AK7:AK113)</f>
        <v>2.888888888888889</v>
      </c>
      <c r="AL114" s="12"/>
      <c r="AM114" s="19"/>
      <c r="AO114" s="33"/>
      <c r="AQ114" s="108"/>
    </row>
    <row r="115" spans="1:43" s="6" customFormat="1" ht="18" customHeight="1" hidden="1">
      <c r="A115" s="54"/>
      <c r="B115" s="98"/>
      <c r="C115" s="56"/>
      <c r="D115" s="11"/>
      <c r="E115" s="30">
        <f t="shared" si="61"/>
        <v>0</v>
      </c>
      <c r="F115" s="12"/>
      <c r="G115" s="10"/>
      <c r="H115" s="11"/>
      <c r="I115" s="31">
        <f t="shared" si="62"/>
        <v>0</v>
      </c>
      <c r="J115" s="12"/>
      <c r="K115" s="10"/>
      <c r="L115" s="11"/>
      <c r="M115" s="3">
        <f t="shared" si="63"/>
        <v>0</v>
      </c>
      <c r="N115" s="11"/>
      <c r="O115" s="13"/>
      <c r="P115" s="12"/>
      <c r="Q115" s="11"/>
      <c r="R115" s="14"/>
      <c r="S115" s="15"/>
      <c r="T115" s="11"/>
      <c r="U115" s="37"/>
      <c r="V115" s="11"/>
      <c r="W115" s="11"/>
      <c r="X115" s="13"/>
      <c r="Y115" s="16"/>
      <c r="Z115" s="13"/>
      <c r="AA115" s="16"/>
      <c r="AB115" s="11"/>
      <c r="AC115" s="17"/>
      <c r="AD115" s="12"/>
      <c r="AE115" s="11"/>
      <c r="AF115" s="18">
        <v>57</v>
      </c>
      <c r="AG115" s="13"/>
      <c r="AH115" s="12"/>
      <c r="AI115" s="19">
        <f>(2+1+16+44+1)/5</f>
        <v>12.8</v>
      </c>
      <c r="AJ115" s="11"/>
      <c r="AK115" s="20"/>
      <c r="AL115" s="12">
        <v>28</v>
      </c>
      <c r="AM115" s="26">
        <f>(67+13+28)/3</f>
        <v>36</v>
      </c>
      <c r="AO115" s="33"/>
      <c r="AQ115" s="108"/>
    </row>
    <row r="116" spans="1:41" ht="18.75" hidden="1">
      <c r="A116" s="54"/>
      <c r="B116" s="98"/>
      <c r="C116" s="56"/>
      <c r="D116" s="6"/>
      <c r="E116" s="30">
        <f t="shared" si="61"/>
        <v>0</v>
      </c>
      <c r="F116" s="6"/>
      <c r="G116" s="6"/>
      <c r="H116" s="6"/>
      <c r="I116" s="31">
        <f t="shared" si="62"/>
        <v>0</v>
      </c>
      <c r="J116" s="6"/>
      <c r="K116" s="6"/>
      <c r="L116" s="6"/>
      <c r="M116" s="3">
        <f t="shared" si="63"/>
        <v>0</v>
      </c>
      <c r="N116" s="6"/>
      <c r="O116" s="6"/>
      <c r="P116" s="6"/>
      <c r="Q116" s="77"/>
      <c r="R116" s="6"/>
      <c r="S116" s="6"/>
      <c r="T116" s="6"/>
      <c r="U116" s="80"/>
      <c r="V116" s="6"/>
      <c r="W116" s="6"/>
      <c r="X116" s="6"/>
      <c r="Y116" s="6"/>
      <c r="Z116" s="6"/>
      <c r="AA116" s="6"/>
      <c r="AB116" s="6"/>
      <c r="AC116" s="6">
        <f>9/57</f>
        <v>0.15789473684210525</v>
      </c>
      <c r="AD116" s="6"/>
      <c r="AE116" s="6"/>
      <c r="AF116" s="78">
        <f>AF114/AF115</f>
        <v>0.43859649122807015</v>
      </c>
      <c r="AG116" s="6"/>
      <c r="AH116" s="6"/>
      <c r="AI116" s="6"/>
      <c r="AJ116" s="6"/>
      <c r="AK116" s="6"/>
      <c r="AL116" s="6"/>
      <c r="AM116" s="6"/>
      <c r="AN116" s="6"/>
      <c r="AO116" s="33"/>
    </row>
    <row r="117" spans="1:41" ht="19.5" hidden="1" thickBot="1">
      <c r="A117" s="54"/>
      <c r="B117" s="98"/>
      <c r="C117" s="56"/>
      <c r="D117" s="7"/>
      <c r="E117" s="30">
        <f t="shared" si="61"/>
        <v>0</v>
      </c>
      <c r="F117" s="7"/>
      <c r="G117" s="7"/>
      <c r="H117" s="27"/>
      <c r="I117" s="31">
        <f t="shared" si="62"/>
        <v>0</v>
      </c>
      <c r="J117" s="79"/>
      <c r="K117" s="6"/>
      <c r="L117" s="6"/>
      <c r="M117" s="3">
        <f t="shared" si="63"/>
        <v>0</v>
      </c>
      <c r="N117" s="6"/>
      <c r="O117" s="6"/>
      <c r="P117" s="6"/>
      <c r="Q117" s="6"/>
      <c r="R117" s="6"/>
      <c r="S117" s="6"/>
      <c r="T117" s="6"/>
      <c r="U117" s="80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33"/>
    </row>
    <row r="118" spans="1:41" ht="19.5" hidden="1" thickBot="1">
      <c r="A118" s="54"/>
      <c r="B118" s="98"/>
      <c r="C118" s="56"/>
      <c r="D118" s="9"/>
      <c r="E118" s="30">
        <f t="shared" si="61"/>
        <v>0</v>
      </c>
      <c r="F118" s="9"/>
      <c r="G118" s="8"/>
      <c r="H118" s="28"/>
      <c r="I118" s="31">
        <f t="shared" si="62"/>
        <v>0</v>
      </c>
      <c r="J118" s="6"/>
      <c r="K118" s="6"/>
      <c r="L118" s="80"/>
      <c r="M118" s="3">
        <f t="shared" si="63"/>
        <v>0</v>
      </c>
      <c r="N118" s="6"/>
      <c r="O118" s="6"/>
      <c r="P118" s="6"/>
      <c r="Q118" s="6"/>
      <c r="R118" s="6"/>
      <c r="S118" s="6"/>
      <c r="T118" s="6"/>
      <c r="U118" s="80"/>
      <c r="V118" s="6"/>
      <c r="W118" s="6"/>
      <c r="X118" s="6"/>
      <c r="Y118" s="6"/>
      <c r="Z118" s="6"/>
      <c r="AA118" s="6"/>
      <c r="AB118" s="6" t="s">
        <v>35</v>
      </c>
      <c r="AC118" s="6" t="s">
        <v>26</v>
      </c>
      <c r="AD118" s="6" t="s">
        <v>36</v>
      </c>
      <c r="AE118" s="6" t="s">
        <v>37</v>
      </c>
      <c r="AF118" s="6"/>
      <c r="AG118" s="6"/>
      <c r="AH118" s="6"/>
      <c r="AI118" s="6"/>
      <c r="AJ118" s="6"/>
      <c r="AK118" s="6"/>
      <c r="AL118" s="6"/>
      <c r="AM118" s="6"/>
      <c r="AN118" s="6"/>
      <c r="AO118" s="33"/>
    </row>
    <row r="119" spans="1:41" ht="18" hidden="1">
      <c r="A119" s="54"/>
      <c r="B119" s="98"/>
      <c r="C119" s="56"/>
      <c r="D119" s="6"/>
      <c r="E119" s="30">
        <f t="shared" si="61"/>
        <v>0</v>
      </c>
      <c r="F119" s="6"/>
      <c r="G119" s="6"/>
      <c r="H119" s="6"/>
      <c r="I119" s="31">
        <f t="shared" si="62"/>
        <v>0</v>
      </c>
      <c r="J119" s="6"/>
      <c r="K119" s="6"/>
      <c r="L119" s="6"/>
      <c r="M119" s="3">
        <f t="shared" si="63"/>
        <v>0</v>
      </c>
      <c r="N119" s="6"/>
      <c r="O119" s="6"/>
      <c r="P119" s="6"/>
      <c r="Q119" s="6"/>
      <c r="R119" s="6"/>
      <c r="S119" s="6"/>
      <c r="T119" s="6"/>
      <c r="U119" s="80"/>
      <c r="V119" s="6"/>
      <c r="W119" s="6"/>
      <c r="X119" s="6"/>
      <c r="Y119" s="6"/>
      <c r="Z119" s="6"/>
      <c r="AA119" s="79"/>
      <c r="AB119" s="79">
        <v>0.44</v>
      </c>
      <c r="AC119" s="79">
        <v>0.16</v>
      </c>
      <c r="AD119" s="79">
        <v>0.01</v>
      </c>
      <c r="AE119" s="79">
        <v>0.02</v>
      </c>
      <c r="AF119" s="6"/>
      <c r="AG119" s="6"/>
      <c r="AH119" s="6"/>
      <c r="AI119" s="6"/>
      <c r="AJ119" s="6"/>
      <c r="AK119" s="6"/>
      <c r="AL119" s="6"/>
      <c r="AM119" s="6"/>
      <c r="AN119" s="6"/>
      <c r="AO119" s="33"/>
    </row>
    <row r="120" spans="1:41" ht="18" hidden="1">
      <c r="A120" s="54"/>
      <c r="B120" s="98"/>
      <c r="C120" s="5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80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33"/>
    </row>
    <row r="121" spans="1:41" ht="18" hidden="1">
      <c r="A121" s="54"/>
      <c r="B121" s="98"/>
      <c r="C121" s="5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80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33"/>
    </row>
    <row r="122" spans="1:41" ht="18" hidden="1">
      <c r="A122" s="54"/>
      <c r="B122" s="98"/>
      <c r="C122" s="56"/>
      <c r="D122" s="6"/>
      <c r="E122" s="6"/>
      <c r="F122" s="6"/>
      <c r="G122" s="6"/>
      <c r="H122" s="6"/>
      <c r="I122" s="6"/>
      <c r="J122" s="79"/>
      <c r="K122" s="79"/>
      <c r="L122" s="79"/>
      <c r="M122" s="79"/>
      <c r="N122" s="79"/>
      <c r="O122" s="79"/>
      <c r="P122" s="6"/>
      <c r="Q122" s="6"/>
      <c r="R122" s="6"/>
      <c r="S122" s="6"/>
      <c r="T122" s="6"/>
      <c r="U122" s="80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33"/>
    </row>
    <row r="123" spans="1:41" ht="18" hidden="1">
      <c r="A123" s="54"/>
      <c r="B123" s="98"/>
      <c r="C123" s="5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80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33"/>
    </row>
    <row r="124" spans="1:41" ht="18" hidden="1">
      <c r="A124" s="54"/>
      <c r="B124" s="98"/>
      <c r="C124" s="5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80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33"/>
    </row>
    <row r="125" spans="1:41" ht="18" hidden="1">
      <c r="A125" s="54"/>
      <c r="B125" s="98"/>
      <c r="C125" s="5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80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33"/>
    </row>
    <row r="126" spans="1:41" ht="18" hidden="1">
      <c r="A126" s="54"/>
      <c r="B126" s="98"/>
      <c r="C126" s="5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80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33"/>
    </row>
    <row r="127" spans="1:41" ht="18" hidden="1">
      <c r="A127" s="54"/>
      <c r="B127" s="98"/>
      <c r="C127" s="5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80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33"/>
    </row>
    <row r="128" spans="1:41" ht="18" hidden="1">
      <c r="A128" s="54"/>
      <c r="B128" s="98"/>
      <c r="C128" s="5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80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33"/>
    </row>
    <row r="129" spans="1:41" ht="18" hidden="1">
      <c r="A129" s="54"/>
      <c r="B129" s="98"/>
      <c r="C129" s="5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80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33"/>
    </row>
    <row r="130" spans="1:41" ht="18" hidden="1">
      <c r="A130" s="54"/>
      <c r="B130" s="98"/>
      <c r="C130" s="5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80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33"/>
    </row>
    <row r="131" spans="1:41" ht="18" hidden="1">
      <c r="A131" s="54"/>
      <c r="B131" s="98"/>
      <c r="C131" s="5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80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33"/>
    </row>
    <row r="132" spans="1:41" ht="18" hidden="1">
      <c r="A132" s="54"/>
      <c r="B132" s="98"/>
      <c r="C132" s="5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80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33"/>
    </row>
    <row r="133" spans="1:41" ht="18" hidden="1">
      <c r="A133" s="54"/>
      <c r="B133" s="98"/>
      <c r="C133" s="5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80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33"/>
    </row>
    <row r="134" spans="1:41" ht="18" hidden="1">
      <c r="A134" s="54"/>
      <c r="B134" s="98"/>
      <c r="C134" s="5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80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33"/>
    </row>
    <row r="135" spans="1:41" ht="18" hidden="1">
      <c r="A135" s="54"/>
      <c r="B135" s="98"/>
      <c r="C135" s="5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80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33"/>
    </row>
    <row r="136" spans="1:41" ht="18" hidden="1">
      <c r="A136" s="61"/>
      <c r="B136" s="99"/>
      <c r="C136" s="62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80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33"/>
    </row>
    <row r="137" spans="1:41" ht="18">
      <c r="A137" s="51"/>
      <c r="B137" s="52"/>
      <c r="C137" s="57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80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33"/>
    </row>
    <row r="138" spans="1:41" ht="18">
      <c r="A138" s="51"/>
      <c r="B138" s="52"/>
      <c r="C138" s="57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80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33"/>
    </row>
    <row r="139" spans="1:41" ht="18">
      <c r="A139" s="51"/>
      <c r="B139" s="52"/>
      <c r="C139" s="57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80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33"/>
    </row>
    <row r="140" spans="1:41" ht="18">
      <c r="A140" s="51"/>
      <c r="B140" s="52"/>
      <c r="C140" s="57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80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33"/>
    </row>
    <row r="141" spans="1:41" ht="18">
      <c r="A141" s="51"/>
      <c r="B141" s="52"/>
      <c r="C141" s="57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80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33"/>
    </row>
    <row r="142" spans="1:41" ht="18">
      <c r="A142" s="51"/>
      <c r="B142" s="52"/>
      <c r="C142" s="57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80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33"/>
    </row>
    <row r="143" spans="1:41" ht="18">
      <c r="A143" s="51"/>
      <c r="B143" s="52"/>
      <c r="C143" s="57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80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33"/>
    </row>
    <row r="144" spans="1:41" ht="18">
      <c r="A144" s="51"/>
      <c r="B144" s="52"/>
      <c r="C144" s="57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80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33"/>
    </row>
    <row r="145" spans="1:3" ht="18">
      <c r="A145" s="51"/>
      <c r="B145" s="52"/>
      <c r="C145" s="57"/>
    </row>
    <row r="146" spans="1:3" ht="18">
      <c r="A146" s="51"/>
      <c r="B146" s="52"/>
      <c r="C146" s="57"/>
    </row>
    <row r="147" spans="1:3" ht="18">
      <c r="A147" s="51"/>
      <c r="B147" s="52"/>
      <c r="C147" s="57"/>
    </row>
    <row r="148" spans="1:3" ht="18">
      <c r="A148" s="51"/>
      <c r="B148" s="52"/>
      <c r="C148" s="57"/>
    </row>
    <row r="149" spans="1:3" ht="18">
      <c r="A149" s="51"/>
      <c r="B149" s="52"/>
      <c r="C149" s="57"/>
    </row>
    <row r="150" spans="1:3" ht="15">
      <c r="A150" s="58"/>
      <c r="B150" s="100"/>
      <c r="C150" s="59"/>
    </row>
  </sheetData>
  <sheetProtection/>
  <mergeCells count="13">
    <mergeCell ref="AO2:AO3"/>
    <mergeCell ref="C4:Q4"/>
    <mergeCell ref="R4:S4"/>
    <mergeCell ref="Y4:AB4"/>
    <mergeCell ref="AC4:AH4"/>
    <mergeCell ref="AI4:AJ4"/>
    <mergeCell ref="AL4:AN4"/>
    <mergeCell ref="Y97:AB97"/>
    <mergeCell ref="Y98:AB98"/>
    <mergeCell ref="A1:AM1"/>
    <mergeCell ref="A2:X3"/>
    <mergeCell ref="Y2:AK3"/>
    <mergeCell ref="AL2:AN3"/>
  </mergeCells>
  <printOptions/>
  <pageMargins left="0.7086614173228347" right="0.7086614173228347" top="0.15748031496062992" bottom="0.15748031496062992" header="0" footer="0"/>
  <pageSetup horizontalDpi="600" verticalDpi="6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2011-11-08T13:39:01Z</cp:lastPrinted>
  <dcterms:created xsi:type="dcterms:W3CDTF">2006-09-16T00:00:00Z</dcterms:created>
  <dcterms:modified xsi:type="dcterms:W3CDTF">2015-12-09T09:10:39Z</dcterms:modified>
  <cp:category/>
  <cp:version/>
  <cp:contentType/>
  <cp:contentStatus/>
</cp:coreProperties>
</file>